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755" windowHeight="11655" activeTab="4"/>
  </bookViews>
  <sheets>
    <sheet name="案例问题" sheetId="10" r:id="rId1"/>
    <sheet name="TN 1" sheetId="9" r:id="rId2"/>
    <sheet name="TN 2" sheetId="4" r:id="rId3"/>
    <sheet name="TN 3" sheetId="3" r:id="rId4"/>
    <sheet name="TN 4" sheetId="8" r:id="rId5"/>
  </sheets>
  <definedNames>
    <definedName name="_ftn1" localSheetId="0">案例问题!$A$26</definedName>
    <definedName name="_ftnref1" localSheetId="0">案例问题!$A$20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3" l="1"/>
  <c r="N11" i="3"/>
  <c r="E11" i="3"/>
  <c r="F11" i="3"/>
  <c r="G11" i="3"/>
  <c r="H11" i="3"/>
  <c r="I11" i="3"/>
  <c r="J11" i="3"/>
  <c r="K11" i="3"/>
  <c r="L11" i="3"/>
  <c r="M11" i="3"/>
  <c r="D11" i="3"/>
  <c r="D26" i="4" l="1"/>
  <c r="E26" i="4" s="1"/>
  <c r="F26" i="4" s="1"/>
  <c r="G26" i="4" s="1"/>
  <c r="H26" i="4" s="1"/>
  <c r="I26" i="4" s="1"/>
  <c r="J26" i="4" s="1"/>
  <c r="K26" i="4" s="1"/>
  <c r="L26" i="4" s="1"/>
  <c r="M26" i="4" s="1"/>
  <c r="N26" i="4" s="1"/>
  <c r="O26" i="4" s="1"/>
  <c r="D25" i="4"/>
  <c r="D24" i="4"/>
  <c r="E24" i="4" s="1"/>
  <c r="I23" i="4"/>
  <c r="J23" i="4" s="1"/>
  <c r="K23" i="4" s="1"/>
  <c r="L23" i="4" s="1"/>
  <c r="M23" i="4" s="1"/>
  <c r="N23" i="4" s="1"/>
  <c r="O23" i="4" s="1"/>
  <c r="D23" i="4"/>
  <c r="C21" i="4"/>
  <c r="C27" i="4" s="1"/>
  <c r="I20" i="4"/>
  <c r="J20" i="4" s="1"/>
  <c r="K20" i="4" s="1"/>
  <c r="L20" i="4" s="1"/>
  <c r="M20" i="4" s="1"/>
  <c r="N20" i="4" s="1"/>
  <c r="O20" i="4" s="1"/>
  <c r="D19" i="4"/>
  <c r="D18" i="4"/>
  <c r="E18" i="4" s="1"/>
  <c r="D17" i="4"/>
  <c r="D16" i="4"/>
  <c r="E16" i="4" s="1"/>
  <c r="D12" i="4"/>
  <c r="I11" i="4"/>
  <c r="J11" i="4" s="1"/>
  <c r="K11" i="4" s="1"/>
  <c r="L11" i="4" s="1"/>
  <c r="M11" i="4" s="1"/>
  <c r="N11" i="4" s="1"/>
  <c r="O11" i="4" s="1"/>
  <c r="D11" i="4"/>
  <c r="E11" i="4" s="1"/>
  <c r="F11" i="4" s="1"/>
  <c r="G11" i="4" s="1"/>
  <c r="H11" i="4" s="1"/>
  <c r="E10" i="4"/>
  <c r="F10" i="4" s="1"/>
  <c r="G10" i="4" s="1"/>
  <c r="H10" i="4" s="1"/>
  <c r="I10" i="4" s="1"/>
  <c r="J10" i="4" s="1"/>
  <c r="K10" i="4" s="1"/>
  <c r="L10" i="4" s="1"/>
  <c r="M10" i="4" s="1"/>
  <c r="N10" i="4" s="1"/>
  <c r="O10" i="4" s="1"/>
  <c r="D10" i="4"/>
  <c r="C9" i="4"/>
  <c r="C13" i="4" s="1"/>
  <c r="I8" i="4"/>
  <c r="J8" i="4" s="1"/>
  <c r="K8" i="4" s="1"/>
  <c r="L8" i="4" s="1"/>
  <c r="F7" i="4"/>
  <c r="G7" i="4" s="1"/>
  <c r="H7" i="4" s="1"/>
  <c r="I7" i="4" s="1"/>
  <c r="J7" i="4" s="1"/>
  <c r="K7" i="4" s="1"/>
  <c r="D5" i="4"/>
  <c r="P31" i="3"/>
  <c r="D26" i="3"/>
  <c r="D25" i="3"/>
  <c r="E25" i="3" s="1"/>
  <c r="D24" i="3"/>
  <c r="E24" i="3" s="1"/>
  <c r="F24" i="3" s="1"/>
  <c r="G24" i="3" s="1"/>
  <c r="H24" i="3" s="1"/>
  <c r="I24" i="3" s="1"/>
  <c r="J24" i="3" s="1"/>
  <c r="K24" i="3" s="1"/>
  <c r="L24" i="3" s="1"/>
  <c r="M24" i="3" s="1"/>
  <c r="N24" i="3" s="1"/>
  <c r="O24" i="3" s="1"/>
  <c r="O23" i="3"/>
  <c r="D23" i="3"/>
  <c r="E23" i="3" s="1"/>
  <c r="C21" i="3"/>
  <c r="C27" i="3" s="1"/>
  <c r="O20" i="3"/>
  <c r="I20" i="3"/>
  <c r="J20" i="3" s="1"/>
  <c r="D19" i="3"/>
  <c r="E19" i="3" s="1"/>
  <c r="D18" i="3"/>
  <c r="E18" i="3" s="1"/>
  <c r="F18" i="3" s="1"/>
  <c r="G18" i="3" s="1"/>
  <c r="H18" i="3" s="1"/>
  <c r="I18" i="3" s="1"/>
  <c r="J18" i="3" s="1"/>
  <c r="K18" i="3" s="1"/>
  <c r="L18" i="3" s="1"/>
  <c r="M18" i="3" s="1"/>
  <c r="N18" i="3" s="1"/>
  <c r="O18" i="3" s="1"/>
  <c r="D17" i="3"/>
  <c r="E17" i="3" s="1"/>
  <c r="D16" i="3"/>
  <c r="E16" i="3" s="1"/>
  <c r="F16" i="3" s="1"/>
  <c r="D12" i="3"/>
  <c r="E12" i="3" s="1"/>
  <c r="E10" i="3"/>
  <c r="C9" i="3"/>
  <c r="C13" i="3" s="1"/>
  <c r="O8" i="3"/>
  <c r="I8" i="3"/>
  <c r="F7" i="3"/>
  <c r="G7" i="3" s="1"/>
  <c r="H7" i="3" s="1"/>
  <c r="I7" i="3" s="1"/>
  <c r="J7" i="3" s="1"/>
  <c r="K7" i="3" s="1"/>
  <c r="L7" i="3" s="1"/>
  <c r="M7" i="3" s="1"/>
  <c r="N7" i="3" s="1"/>
  <c r="D5" i="3"/>
  <c r="D13" i="3" l="1"/>
  <c r="C28" i="4"/>
  <c r="C33" i="4" s="1"/>
  <c r="E5" i="4"/>
  <c r="J8" i="3"/>
  <c r="P20" i="4"/>
  <c r="D27" i="3"/>
  <c r="L7" i="4"/>
  <c r="M7" i="4" s="1"/>
  <c r="N7" i="4" s="1"/>
  <c r="M8" i="4"/>
  <c r="N8" i="4" s="1"/>
  <c r="O8" i="4" s="1"/>
  <c r="E12" i="4"/>
  <c r="F12" i="4" s="1"/>
  <c r="G12" i="4" s="1"/>
  <c r="H12" i="4" s="1"/>
  <c r="I12" i="4" s="1"/>
  <c r="J12" i="4" s="1"/>
  <c r="K12" i="4" s="1"/>
  <c r="L12" i="4" s="1"/>
  <c r="M12" i="4" s="1"/>
  <c r="N12" i="4" s="1"/>
  <c r="O12" i="4" s="1"/>
  <c r="D27" i="4"/>
  <c r="E17" i="4"/>
  <c r="F17" i="4" s="1"/>
  <c r="G17" i="4" s="1"/>
  <c r="H17" i="4" s="1"/>
  <c r="I17" i="4" s="1"/>
  <c r="J17" i="4" s="1"/>
  <c r="K17" i="4" s="1"/>
  <c r="L17" i="4" s="1"/>
  <c r="M17" i="4" s="1"/>
  <c r="N17" i="4" s="1"/>
  <c r="O17" i="4" s="1"/>
  <c r="F18" i="4"/>
  <c r="G18" i="4" s="1"/>
  <c r="H18" i="4" s="1"/>
  <c r="I18" i="4" s="1"/>
  <c r="J18" i="4" s="1"/>
  <c r="K18" i="4" s="1"/>
  <c r="L18" i="4" s="1"/>
  <c r="M18" i="4" s="1"/>
  <c r="N18" i="4" s="1"/>
  <c r="O18" i="4" s="1"/>
  <c r="P11" i="4"/>
  <c r="P10" i="4"/>
  <c r="E23" i="4"/>
  <c r="F23" i="4" s="1"/>
  <c r="G23" i="4" s="1"/>
  <c r="H23" i="4" s="1"/>
  <c r="F24" i="4"/>
  <c r="G24" i="4" s="1"/>
  <c r="H24" i="4" s="1"/>
  <c r="I24" i="4" s="1"/>
  <c r="J24" i="4" s="1"/>
  <c r="K24" i="4" s="1"/>
  <c r="L24" i="4" s="1"/>
  <c r="M24" i="4" s="1"/>
  <c r="N24" i="4" s="1"/>
  <c r="O24" i="4" s="1"/>
  <c r="P26" i="4"/>
  <c r="E19" i="4"/>
  <c r="F19" i="4" s="1"/>
  <c r="G19" i="4" s="1"/>
  <c r="H19" i="4" s="1"/>
  <c r="I19" i="4" s="1"/>
  <c r="J19" i="4" s="1"/>
  <c r="K19" i="4" s="1"/>
  <c r="L19" i="4" s="1"/>
  <c r="M19" i="4" s="1"/>
  <c r="N19" i="4" s="1"/>
  <c r="O19" i="4" s="1"/>
  <c r="E25" i="4"/>
  <c r="F25" i="4" s="1"/>
  <c r="G25" i="4" s="1"/>
  <c r="H25" i="4" s="1"/>
  <c r="I25" i="4" s="1"/>
  <c r="J25" i="4" s="1"/>
  <c r="K25" i="4" s="1"/>
  <c r="L25" i="4" s="1"/>
  <c r="M25" i="4" s="1"/>
  <c r="N25" i="4" s="1"/>
  <c r="O25" i="4" s="1"/>
  <c r="F16" i="4"/>
  <c r="D13" i="4"/>
  <c r="F25" i="3"/>
  <c r="G25" i="3" s="1"/>
  <c r="H25" i="3" s="1"/>
  <c r="I25" i="3" s="1"/>
  <c r="J25" i="3" s="1"/>
  <c r="K25" i="3" s="1"/>
  <c r="L25" i="3" s="1"/>
  <c r="M25" i="3" s="1"/>
  <c r="N25" i="3" s="1"/>
  <c r="O25" i="3" s="1"/>
  <c r="F17" i="3"/>
  <c r="G17" i="3" s="1"/>
  <c r="H17" i="3" s="1"/>
  <c r="I17" i="3" s="1"/>
  <c r="J17" i="3" s="1"/>
  <c r="K17" i="3" s="1"/>
  <c r="L17" i="3" s="1"/>
  <c r="M17" i="3" s="1"/>
  <c r="N17" i="3" s="1"/>
  <c r="O17" i="3" s="1"/>
  <c r="F12" i="3"/>
  <c r="G12" i="3" s="1"/>
  <c r="H12" i="3" s="1"/>
  <c r="I12" i="3" s="1"/>
  <c r="J12" i="3" s="1"/>
  <c r="K12" i="3" s="1"/>
  <c r="L12" i="3" s="1"/>
  <c r="M12" i="3" s="1"/>
  <c r="N12" i="3" s="1"/>
  <c r="O12" i="3" s="1"/>
  <c r="P12" i="3" s="1"/>
  <c r="C28" i="3"/>
  <c r="C33" i="3" s="1"/>
  <c r="F23" i="3"/>
  <c r="G23" i="3" s="1"/>
  <c r="H23" i="3" s="1"/>
  <c r="I23" i="3" s="1"/>
  <c r="J23" i="3" s="1"/>
  <c r="K23" i="3" s="1"/>
  <c r="L23" i="3" s="1"/>
  <c r="M23" i="3" s="1"/>
  <c r="N23" i="3" s="1"/>
  <c r="P11" i="3"/>
  <c r="K8" i="3"/>
  <c r="L8" i="3" s="1"/>
  <c r="M8" i="3" s="1"/>
  <c r="N8" i="3" s="1"/>
  <c r="F19" i="3"/>
  <c r="G19" i="3" s="1"/>
  <c r="H19" i="3" s="1"/>
  <c r="I19" i="3" s="1"/>
  <c r="J19" i="3" s="1"/>
  <c r="K19" i="3" s="1"/>
  <c r="L19" i="3" s="1"/>
  <c r="M19" i="3" s="1"/>
  <c r="N19" i="3" s="1"/>
  <c r="O19" i="3" s="1"/>
  <c r="K20" i="3"/>
  <c r="L20" i="3" s="1"/>
  <c r="M20" i="3" s="1"/>
  <c r="N20" i="3" s="1"/>
  <c r="P7" i="3"/>
  <c r="G16" i="3"/>
  <c r="E5" i="3"/>
  <c r="F10" i="3"/>
  <c r="G10" i="3" s="1"/>
  <c r="H10" i="3" s="1"/>
  <c r="I10" i="3" s="1"/>
  <c r="J10" i="3" s="1"/>
  <c r="K10" i="3" s="1"/>
  <c r="L10" i="3" s="1"/>
  <c r="M10" i="3" s="1"/>
  <c r="N10" i="3" s="1"/>
  <c r="O10" i="3" s="1"/>
  <c r="E26" i="3"/>
  <c r="F26" i="3" s="1"/>
  <c r="G26" i="3" s="1"/>
  <c r="H26" i="3" s="1"/>
  <c r="I26" i="3" s="1"/>
  <c r="J26" i="3" s="1"/>
  <c r="K26" i="3" s="1"/>
  <c r="L26" i="3" s="1"/>
  <c r="M26" i="3" s="1"/>
  <c r="N26" i="3" s="1"/>
  <c r="O26" i="3" s="1"/>
  <c r="P18" i="3"/>
  <c r="P24" i="3"/>
  <c r="D28" i="3" l="1"/>
  <c r="D30" i="3" s="1"/>
  <c r="D34" i="3" s="1"/>
  <c r="P7" i="4"/>
  <c r="P25" i="4"/>
  <c r="E13" i="4"/>
  <c r="D28" i="4"/>
  <c r="D30" i="4" s="1"/>
  <c r="F5" i="4"/>
  <c r="F13" i="4" s="1"/>
  <c r="P8" i="3"/>
  <c r="P20" i="3"/>
  <c r="E27" i="3"/>
  <c r="P19" i="4"/>
  <c r="P23" i="4"/>
  <c r="P17" i="4"/>
  <c r="P12" i="4"/>
  <c r="F27" i="4"/>
  <c r="G16" i="4"/>
  <c r="P24" i="4"/>
  <c r="P18" i="4"/>
  <c r="P8" i="4"/>
  <c r="E27" i="4"/>
  <c r="P23" i="3"/>
  <c r="P17" i="3"/>
  <c r="P10" i="3"/>
  <c r="P19" i="3"/>
  <c r="P25" i="3"/>
  <c r="P26" i="3"/>
  <c r="F5" i="3"/>
  <c r="E13" i="3"/>
  <c r="F27" i="3"/>
  <c r="G27" i="3"/>
  <c r="H16" i="3"/>
  <c r="E28" i="4" l="1"/>
  <c r="E30" i="4" s="1"/>
  <c r="D34" i="4"/>
  <c r="G5" i="4"/>
  <c r="H5" i="4" s="1"/>
  <c r="E28" i="3"/>
  <c r="E30" i="3" s="1"/>
  <c r="E34" i="3" s="1"/>
  <c r="H16" i="4"/>
  <c r="G27" i="4"/>
  <c r="F28" i="4"/>
  <c r="F30" i="4" s="1"/>
  <c r="G5" i="3"/>
  <c r="F13" i="3"/>
  <c r="F28" i="3" s="1"/>
  <c r="F30" i="3" s="1"/>
  <c r="H27" i="3"/>
  <c r="I16" i="3"/>
  <c r="E34" i="4" l="1"/>
  <c r="F34" i="4" s="1"/>
  <c r="G13" i="4"/>
  <c r="G28" i="4" s="1"/>
  <c r="G30" i="4" s="1"/>
  <c r="F34" i="3"/>
  <c r="I5" i="4"/>
  <c r="H13" i="4"/>
  <c r="H27" i="4"/>
  <c r="I16" i="4"/>
  <c r="I27" i="3"/>
  <c r="J16" i="3"/>
  <c r="H5" i="3"/>
  <c r="G13" i="3"/>
  <c r="G28" i="3" s="1"/>
  <c r="G30" i="3" s="1"/>
  <c r="G34" i="4" l="1"/>
  <c r="G34" i="3"/>
  <c r="I27" i="4"/>
  <c r="J16" i="4"/>
  <c r="I13" i="4"/>
  <c r="J5" i="4"/>
  <c r="H28" i="4"/>
  <c r="I5" i="3"/>
  <c r="H13" i="3"/>
  <c r="H28" i="3" s="1"/>
  <c r="H30" i="3" s="1"/>
  <c r="J27" i="3"/>
  <c r="K16" i="3"/>
  <c r="I28" i="4" l="1"/>
  <c r="I30" i="4" s="1"/>
  <c r="H34" i="3"/>
  <c r="K5" i="4"/>
  <c r="J13" i="4"/>
  <c r="H30" i="4"/>
  <c r="H34" i="4"/>
  <c r="J27" i="4"/>
  <c r="K16" i="4"/>
  <c r="K27" i="3"/>
  <c r="L16" i="3"/>
  <c r="I13" i="3"/>
  <c r="I28" i="3" s="1"/>
  <c r="J5" i="3"/>
  <c r="I34" i="4" l="1"/>
  <c r="K27" i="4"/>
  <c r="L16" i="4"/>
  <c r="J28" i="4"/>
  <c r="J30" i="4" s="1"/>
  <c r="L5" i="4"/>
  <c r="K13" i="4"/>
  <c r="I30" i="3"/>
  <c r="J13" i="3"/>
  <c r="J28" i="3" s="1"/>
  <c r="J30" i="3" s="1"/>
  <c r="K5" i="3"/>
  <c r="M16" i="3"/>
  <c r="L27" i="3"/>
  <c r="K28" i="4" l="1"/>
  <c r="K30" i="4" s="1"/>
  <c r="I33" i="3"/>
  <c r="P33" i="3" s="1"/>
  <c r="I34" i="3"/>
  <c r="J34" i="3" s="1"/>
  <c r="L27" i="4"/>
  <c r="M16" i="4"/>
  <c r="M5" i="4"/>
  <c r="L13" i="4"/>
  <c r="J34" i="4"/>
  <c r="M27" i="3"/>
  <c r="N16" i="3"/>
  <c r="K13" i="3"/>
  <c r="K28" i="3" s="1"/>
  <c r="K30" i="3" s="1"/>
  <c r="L5" i="3"/>
  <c r="K34" i="4" l="1"/>
  <c r="L28" i="4"/>
  <c r="L30" i="4" s="1"/>
  <c r="K34" i="3"/>
  <c r="M13" i="4"/>
  <c r="N5" i="4"/>
  <c r="M27" i="4"/>
  <c r="N16" i="4"/>
  <c r="L13" i="3"/>
  <c r="L28" i="3" s="1"/>
  <c r="L30" i="3" s="1"/>
  <c r="M5" i="3"/>
  <c r="O16" i="3"/>
  <c r="N27" i="3"/>
  <c r="L34" i="4" l="1"/>
  <c r="M34" i="4" s="1"/>
  <c r="L34" i="3"/>
  <c r="N27" i="4"/>
  <c r="O16" i="4"/>
  <c r="O5" i="4"/>
  <c r="P5" i="4" s="1"/>
  <c r="N13" i="4"/>
  <c r="M28" i="4"/>
  <c r="M30" i="4" s="1"/>
  <c r="O27" i="3"/>
  <c r="P16" i="3"/>
  <c r="P27" i="3" s="1"/>
  <c r="N5" i="3"/>
  <c r="M13" i="3"/>
  <c r="M28" i="3" s="1"/>
  <c r="M30" i="3" s="1"/>
  <c r="M34" i="3" l="1"/>
  <c r="N28" i="4"/>
  <c r="N30" i="4" s="1"/>
  <c r="O13" i="4"/>
  <c r="P13" i="4"/>
  <c r="O27" i="4"/>
  <c r="P27" i="4" s="1"/>
  <c r="P16" i="4"/>
  <c r="O5" i="3"/>
  <c r="N13" i="3"/>
  <c r="N28" i="3" s="1"/>
  <c r="N30" i="3" s="1"/>
  <c r="N34" i="4" l="1"/>
  <c r="N34" i="3"/>
  <c r="P28" i="4"/>
  <c r="O28" i="4"/>
  <c r="O30" i="4" s="1"/>
  <c r="P30" i="4" s="1"/>
  <c r="O13" i="3"/>
  <c r="O28" i="3" s="1"/>
  <c r="O30" i="3" s="1"/>
  <c r="P30" i="3" s="1"/>
  <c r="P5" i="3"/>
  <c r="P13" i="3" s="1"/>
  <c r="O34" i="3" l="1"/>
  <c r="P34" i="3" s="1"/>
  <c r="O34" i="4"/>
  <c r="P28" i="3"/>
</calcChain>
</file>

<file path=xl/sharedStrings.xml><?xml version="1.0" encoding="utf-8"?>
<sst xmlns="http://schemas.openxmlformats.org/spreadsheetml/2006/main" count="170" uniqueCount="88">
  <si>
    <t/>
  </si>
  <si>
    <t xml:space="preserve"> </t>
  </si>
  <si>
    <t>7 (4,7)</t>
  </si>
  <si>
    <t>6 (4,7)</t>
  </si>
  <si>
    <t>5 (2,7)</t>
  </si>
  <si>
    <t>4 (1,7)</t>
  </si>
  <si>
    <t>5 (1,7)</t>
  </si>
  <si>
    <t>6 (3,7)</t>
  </si>
  <si>
    <t>可能的案例问题：</t>
    <phoneticPr fontId="6" type="noConversion"/>
  </si>
  <si>
    <t>第一，将费用和收入划分为与重新开放日期有关和与重新开放日期无关。</t>
    <phoneticPr fontId="6" type="noConversion"/>
  </si>
  <si>
    <t>第六，将月度预算相加得出年度预算。</t>
    <phoneticPr fontId="6" type="noConversion"/>
  </si>
  <si>
    <t>1.      讨论非盈利（nonprofit）、非营利（not-for-profit）和营利（for-profit）组织的异同。你认为A2U2的目的是什么?</t>
    <phoneticPr fontId="6" type="noConversion"/>
  </si>
  <si>
    <t>·      Heaslip, E. (2020). Nonprofit, Not-for Profit &amp; For-Profit Organizations Explained.请登录网址：www.uschamber.com查阅。</t>
    <phoneticPr fontId="6" type="noConversion"/>
  </si>
  <si>
    <t>·      Cadrin, M. (2021). Private Foundations vs. Public Charities: What’s the Difference?请登录网址:www.investopedia.com查阅.</t>
    <phoneticPr fontId="6" type="noConversion"/>
  </si>
  <si>
    <t>·      Thakur, M. (2019). Non-Profit vs Not for Profit | Top 10 Differences (with Infographics).请登录网址：www.wallstreetmojo.com查阅。</t>
    <phoneticPr fontId="6" type="noConversion"/>
  </si>
  <si>
    <t>·      什么是非营利组织？非营利组织有哪些不同类型，以及如何开办这样一个组织，请登录网址：www.foundationlist.org查阅。</t>
    <phoneticPr fontId="6" type="noConversion"/>
  </si>
  <si>
    <t>2.     什么是情景规划? A2U2如何将其应用于2021财年预算？</t>
    <phoneticPr fontId="6" type="noConversion"/>
  </si>
  <si>
    <t>·      Curristine, T., et al. (2020). Budgeting in a Crisis: Guidance for Preparing the 2021 Budget, IMFCOVID-19 Special Series.请登录网址： www.imf.org查阅。</t>
    <phoneticPr fontId="6" type="noConversion"/>
  </si>
  <si>
    <t>·      财务总监如何在不确定的经济环境中使用情景规划作为战略工具。请登录网址：deloitte.wsj.com查阅。</t>
    <phoneticPr fontId="6" type="noConversion"/>
  </si>
  <si>
    <t>·      Stratfor. (2015). Scenario Planning and Strategic Forecasting.请登录网址：www.forbes.com查阅。</t>
    <phoneticPr fontId="6" type="noConversion"/>
  </si>
  <si>
    <t>3.      根据案例中的信息，编制至少四种不同情景的2021财年预算。给本科生的提示:</t>
    <phoneticPr fontId="6" type="noConversion"/>
  </si>
  <si>
    <t>第二，对“继续现状”情景和“梦想之地”情景假设进行分类。</t>
    <phoneticPr fontId="6" type="noConversion"/>
  </si>
  <si>
    <t>第四，点击“2020年12月继续现状”工作表，并使用该表中对2020年12月重新开放和继续现状情景的假设。</t>
    <phoneticPr fontId="6" type="noConversion"/>
  </si>
  <si>
    <t>第五，按各行的项目编制预算(如表4所示)。</t>
    <phoneticPr fontId="6" type="noConversion"/>
  </si>
  <si>
    <t>第七，点击“2021年6月继续现状”工作表，假设重新开放的日期是2021年6月，重复步骤4和5。</t>
    <phoneticPr fontId="6" type="noConversion"/>
  </si>
  <si>
    <r>
      <rPr>
        <sz val="11"/>
        <color theme="1"/>
        <rFont val="华文楷体"/>
        <family val="3"/>
        <charset val="134"/>
      </rPr>
      <t>第三，在提供的名为“学生_模板_A2U2”的Excel文件中点击“假设”选项卡，并在相应的列内输入步骤1和2的答案。</t>
    </r>
    <phoneticPr fontId="6" type="noConversion"/>
  </si>
  <si>
    <r>
      <rPr>
        <sz val="11"/>
        <color theme="1"/>
        <rFont val="华文楷体"/>
        <family val="3"/>
        <charset val="134"/>
      </rPr>
      <t>第八，使用“梦想之地”的假设，重复步骤4~7，并在相应的工作表中提供你的答案，即“2020年12月梦想之地”和“2021年6月梦想之地”。</t>
    </r>
    <phoneticPr fontId="6" type="noConversion"/>
  </si>
  <si>
    <t>4.     讨论四种不同情景下的预算数字。不同情景下的赤字/盈余是多少?使用了多少PPP贷款?该预算动用了捐赠基金吗?</t>
    <phoneticPr fontId="6" type="noConversion"/>
  </si>
  <si>
    <t>5.      在你看来，A2U2应该选择情景1(继续现状)还是选择情景2(梦想之地)?为什么?</t>
    <phoneticPr fontId="6" type="noConversion"/>
  </si>
  <si>
    <t>与重新开放日期无关的假设</t>
  </si>
  <si>
    <t>与重新开放日期相关的假设</t>
  </si>
  <si>
    <t>收入</t>
  </si>
  <si>
    <t>明年的杂项收入将维持在原来的水平。</t>
  </si>
  <si>
    <t>供奉不受影响，今年最后一个季度和明年的供奉将保持相同水平。这种假设体现的观点是:危机期间人们可能愿意奉献更多，但也有许多人失业，他们可能无法定期做出奉献。</t>
  </si>
  <si>
    <t>其他租户主要是50人以上的大型合唱团，因此只允许在第四阶段聚集。因此，其他租户的收入只有在大楼完全重新开放时才会恢复。</t>
  </si>
  <si>
    <t>A2U2将他们的大楼租给一个幼儿园，租期从9月1日到5月30日(9个月)。出于谨慎起见，幼儿园已于4月1日关闭。然而，在缅因州，幼儿园即使在最严格的条件下也可以运营(第一阶段)。为了帮助带小孩子的人们重返工作岗位，幼儿园将在下一学年的9月1日重新开放。</t>
  </si>
  <si>
    <t>每月线上奉献盘捐款募集的资金为75%，恢复现场礼拜募集的资金为100%。</t>
  </si>
  <si>
    <t>节日筹款活动是一个小型的室内交易会，教会成员向公众出售各种产品。考虑到缅因州12月的天气，在室外举行社交活动是不可行的。</t>
  </si>
  <si>
    <t>费用</t>
  </si>
  <si>
    <t>在强制关闭之初，董事会决定在强制关闭期间继续全额支付所有员工的工资。因此，牧师、音乐总监、办公室行政人员和宗教教育总监的费用不受强制关闭的影响。教堂司事的费用将在下一节讨论。</t>
  </si>
  <si>
    <t>办公成本不受大楼是否开放的影响。</t>
  </si>
  <si>
    <t>正如上文所述，教堂司事已于2019年12月辞职，并且尚未招聘新的司事。一旦大楼完全重新开放就需要招聘新的司事。由于预期需要承担额外的清洁工作，因此，司事每周将多工作10小时(从20小时工作时间增加到30小时)。</t>
  </si>
  <si>
    <t>只要大楼关闭，建筑和场地费用将是正常费用的80%。当大楼重新开放时，由于需要额外的清洁用品，这些成本将上升到之前成本的102%。</t>
  </si>
  <si>
    <t>大部分杂项费用将维持在去年的水平。例外的是，在重新开放前的一个月该项费用会增加2000美元。这笔费用将用于支付因重新开放而可能需要对建筑结构进行的变化(有机玻璃防护、标志等……)。</t>
  </si>
  <si>
    <t>表TN 1</t>
    <phoneticPr fontId="6" type="noConversion"/>
  </si>
  <si>
    <t>财年的预算提议</t>
    <phoneticPr fontId="6" type="noConversion"/>
  </si>
  <si>
    <t>供奉</t>
  </si>
  <si>
    <t>大楼使用</t>
  </si>
  <si>
    <t>幼儿园</t>
  </si>
  <si>
    <t>其他租户</t>
  </si>
  <si>
    <t>大楼使用总额</t>
  </si>
  <si>
    <t>筹款活动</t>
  </si>
  <si>
    <t>奉献盘收入</t>
  </si>
  <si>
    <t>杂项</t>
  </si>
  <si>
    <t>收入总额</t>
  </si>
  <si>
    <t>人事费用</t>
  </si>
  <si>
    <t>牧师</t>
  </si>
  <si>
    <t>音乐总监</t>
  </si>
  <si>
    <t>办公室行政人员</t>
  </si>
  <si>
    <t>宗教教育总监</t>
  </si>
  <si>
    <t>教堂司事</t>
  </si>
  <si>
    <t>人事费用总额</t>
  </si>
  <si>
    <t>其他费用</t>
  </si>
  <si>
    <t>建筑与场地</t>
  </si>
  <si>
    <t>办公室</t>
  </si>
  <si>
    <t>公平份额</t>
  </si>
  <si>
    <t>费用总额</t>
  </si>
  <si>
    <t>营业净利润</t>
  </si>
  <si>
    <t>非经常收入：</t>
  </si>
  <si>
    <t>捐赠基金</t>
  </si>
  <si>
    <t>非经常费用</t>
  </si>
  <si>
    <t>PPP贷款</t>
  </si>
  <si>
    <t>净利润</t>
  </si>
  <si>
    <t>可结转PPP贷款余额</t>
  </si>
  <si>
    <t>2020财年预算</t>
    <phoneticPr fontId="6" type="noConversion"/>
  </si>
  <si>
    <t>2021财年的月度预算</t>
    <phoneticPr fontId="6" type="noConversion"/>
  </si>
  <si>
    <t>2019年7月-2020年6月</t>
    <phoneticPr fontId="6" type="noConversion"/>
  </si>
  <si>
    <t>2020年7月-2021年6月</t>
    <phoneticPr fontId="6" type="noConversion"/>
  </si>
  <si>
    <t>问题</t>
  </si>
  <si>
    <t>得分（得分范围）</t>
  </si>
  <si>
    <t>该案例着重于一个问题吗？</t>
  </si>
  <si>
    <t>该案例写得好吗？</t>
  </si>
  <si>
    <t>背景的设置有趣吗？</t>
  </si>
  <si>
    <t>案例问题适合用来讨论这个主题吗？</t>
  </si>
  <si>
    <t>完成写作内容需要花费多少精力？</t>
  </si>
  <si>
    <t>课堂讨论有用吗？</t>
  </si>
  <si>
    <t>总体来说，你喜欢这个案例吗？</t>
  </si>
  <si>
    <t>表TN4:该案例的学生反馈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</si>
</sst>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&quot;$&quot;#,##0_);[Red]\(&quot;$&quot;#,##0\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80" formatCode="_(&quot;$&quot;* #,##0_);_(&quot;$&quot;* \(#,##0\);_(&quot;$&quot;* &quot;-&quot;??_);_(@_)"/>
    <numFmt numFmtId="186" formatCode="yyyy&quot;年&quot;m&quot;月&quot;;@"/>
  </numFmts>
  <fonts count="16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0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华文楷体"/>
      <family val="3"/>
      <charset val="134"/>
    </font>
    <font>
      <sz val="11"/>
      <color theme="1"/>
      <name val="华文楷体"/>
      <family val="3"/>
      <charset val="134"/>
    </font>
    <font>
      <b/>
      <i/>
      <sz val="12"/>
      <color theme="1"/>
      <name val="华文楷体"/>
      <family val="3"/>
      <charset val="134"/>
    </font>
    <font>
      <i/>
      <sz val="12"/>
      <color theme="1"/>
      <name val="华文楷体"/>
      <family val="3"/>
      <charset val="134"/>
    </font>
    <font>
      <i/>
      <sz val="11"/>
      <color theme="1"/>
      <name val="华文楷体"/>
      <family val="3"/>
      <charset val="134"/>
    </font>
    <font>
      <b/>
      <sz val="12"/>
      <color theme="1"/>
      <name val="华文楷体"/>
      <family val="3"/>
      <charset val="134"/>
    </font>
    <font>
      <sz val="12"/>
      <name val="华文楷体"/>
      <family val="3"/>
      <charset val="134"/>
    </font>
    <font>
      <b/>
      <sz val="12"/>
      <name val="华文楷体"/>
      <family val="3"/>
      <charset val="134"/>
    </font>
    <font>
      <sz val="12"/>
      <color rgb="FF000000"/>
      <name val="华文楷体"/>
      <family val="3"/>
      <charset val="13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178" fontId="1" fillId="0" borderId="0" applyFont="0" applyFill="0" applyBorder="0" applyAlignment="0" applyProtection="0"/>
  </cellStyleXfs>
  <cellXfs count="83">
    <xf numFmtId="0" fontId="0" fillId="0" borderId="0" xfId="0"/>
    <xf numFmtId="180" fontId="2" fillId="0" borderId="8" xfId="2" applyNumberFormat="1" applyFont="1" applyBorder="1" applyAlignment="1" applyProtection="1">
      <alignment horizontal="center" vertical="center"/>
    </xf>
    <xf numFmtId="0" fontId="4" fillId="0" borderId="0" xfId="0" applyFont="1" applyProtection="1"/>
    <xf numFmtId="0" fontId="4" fillId="0" borderId="0" xfId="0" applyFont="1" applyAlignment="1" applyProtection="1">
      <alignment horizontal="left" vertical="top"/>
    </xf>
    <xf numFmtId="0" fontId="0" fillId="0" borderId="0" xfId="0" applyProtection="1"/>
    <xf numFmtId="0" fontId="4" fillId="0" borderId="7" xfId="1" applyFont="1" applyBorder="1" applyAlignment="1" applyProtection="1">
      <alignment horizontal="center" vertical="center"/>
    </xf>
    <xf numFmtId="0" fontId="4" fillId="0" borderId="8" xfId="1" applyFont="1" applyBorder="1" applyAlignment="1" applyProtection="1">
      <alignment horizontal="center" vertical="center"/>
    </xf>
    <xf numFmtId="176" fontId="2" fillId="0" borderId="9" xfId="0" applyNumberFormat="1" applyFont="1" applyBorder="1" applyAlignment="1" applyProtection="1">
      <alignment horizontal="center" vertical="center"/>
    </xf>
    <xf numFmtId="176" fontId="2" fillId="0" borderId="10" xfId="0" applyNumberFormat="1" applyFont="1" applyBorder="1" applyAlignment="1" applyProtection="1">
      <alignment horizontal="center" vertical="center"/>
    </xf>
    <xf numFmtId="176" fontId="2" fillId="0" borderId="11" xfId="0" applyNumberFormat="1" applyFont="1" applyBorder="1" applyAlignment="1" applyProtection="1">
      <alignment horizontal="center" vertical="center"/>
    </xf>
    <xf numFmtId="176" fontId="3" fillId="0" borderId="12" xfId="0" applyNumberFormat="1" applyFont="1" applyBorder="1" applyAlignment="1" applyProtection="1">
      <alignment horizontal="center" vertical="center"/>
    </xf>
    <xf numFmtId="180" fontId="4" fillId="0" borderId="7" xfId="1" applyNumberFormat="1" applyFont="1" applyBorder="1" applyAlignment="1" applyProtection="1">
      <alignment horizontal="center" vertical="center"/>
    </xf>
    <xf numFmtId="180" fontId="4" fillId="0" borderId="8" xfId="1" applyNumberFormat="1" applyFont="1" applyBorder="1" applyAlignment="1" applyProtection="1">
      <alignment horizontal="center" vertical="center"/>
    </xf>
    <xf numFmtId="177" fontId="2" fillId="0" borderId="7" xfId="0" applyNumberFormat="1" applyFont="1" applyBorder="1" applyAlignment="1" applyProtection="1">
      <alignment horizontal="center" vertical="center"/>
    </xf>
    <xf numFmtId="177" fontId="2" fillId="0" borderId="0" xfId="0" applyNumberFormat="1" applyFont="1" applyBorder="1" applyAlignment="1" applyProtection="1">
      <alignment horizontal="center" vertical="center"/>
    </xf>
    <xf numFmtId="177" fontId="2" fillId="0" borderId="13" xfId="0" applyNumberFormat="1" applyFont="1" applyBorder="1" applyAlignment="1" applyProtection="1">
      <alignment horizontal="center" vertical="center"/>
    </xf>
    <xf numFmtId="177" fontId="3" fillId="0" borderId="12" xfId="0" applyNumberFormat="1" applyFont="1" applyBorder="1" applyAlignment="1" applyProtection="1">
      <alignment horizontal="center" vertical="center"/>
    </xf>
    <xf numFmtId="180" fontId="4" fillId="0" borderId="14" xfId="1" applyNumberFormat="1" applyFont="1" applyBorder="1" applyAlignment="1" applyProtection="1">
      <alignment horizontal="center" vertical="center"/>
    </xf>
    <xf numFmtId="180" fontId="4" fillId="0" borderId="15" xfId="1" applyNumberFormat="1" applyFont="1" applyBorder="1" applyAlignment="1" applyProtection="1">
      <alignment horizontal="center" vertical="center"/>
    </xf>
    <xf numFmtId="177" fontId="3" fillId="0" borderId="7" xfId="0" applyNumberFormat="1" applyFont="1" applyBorder="1" applyAlignment="1" applyProtection="1">
      <alignment horizontal="center" vertical="center"/>
    </xf>
    <xf numFmtId="177" fontId="3" fillId="0" borderId="0" xfId="0" applyNumberFormat="1" applyFont="1" applyBorder="1" applyAlignment="1" applyProtection="1">
      <alignment horizontal="center" vertical="center"/>
    </xf>
    <xf numFmtId="177" fontId="3" fillId="0" borderId="13" xfId="0" applyNumberFormat="1" applyFont="1" applyBorder="1" applyAlignment="1" applyProtection="1">
      <alignment horizontal="center" vertical="center"/>
    </xf>
    <xf numFmtId="180" fontId="4" fillId="0" borderId="16" xfId="1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176" fontId="2" fillId="0" borderId="8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177" fontId="4" fillId="0" borderId="0" xfId="1" applyNumberFormat="1" applyFont="1" applyAlignment="1" applyProtection="1">
      <alignment horizontal="center" vertical="center"/>
    </xf>
    <xf numFmtId="177" fontId="2" fillId="0" borderId="0" xfId="0" applyNumberFormat="1" applyFont="1" applyAlignment="1" applyProtection="1">
      <alignment horizontal="center" vertical="center"/>
    </xf>
    <xf numFmtId="177" fontId="4" fillId="0" borderId="13" xfId="1" applyNumberFormat="1" applyFont="1" applyBorder="1" applyAlignment="1" applyProtection="1">
      <alignment horizontal="center" vertical="center"/>
    </xf>
    <xf numFmtId="177" fontId="2" fillId="0" borderId="12" xfId="0" applyNumberFormat="1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177" fontId="2" fillId="0" borderId="18" xfId="0" applyNumberFormat="1" applyFont="1" applyBorder="1" applyAlignment="1" applyProtection="1">
      <alignment horizontal="center" vertical="center"/>
    </xf>
    <xf numFmtId="177" fontId="2" fillId="0" borderId="20" xfId="0" applyNumberFormat="1" applyFont="1" applyBorder="1" applyAlignment="1" applyProtection="1">
      <alignment horizontal="center" vertical="center"/>
    </xf>
    <xf numFmtId="177" fontId="2" fillId="0" borderId="21" xfId="0" applyNumberFormat="1" applyFont="1" applyBorder="1" applyAlignment="1" applyProtection="1">
      <alignment horizontal="center" vertical="center"/>
    </xf>
    <xf numFmtId="177" fontId="2" fillId="0" borderId="22" xfId="0" applyNumberFormat="1" applyFont="1" applyBorder="1" applyAlignment="1" applyProtection="1">
      <alignment horizontal="center" vertical="center"/>
    </xf>
    <xf numFmtId="0" fontId="5" fillId="0" borderId="0" xfId="0" applyFont="1" applyProtection="1"/>
    <xf numFmtId="176" fontId="3" fillId="0" borderId="23" xfId="0" applyNumberFormat="1" applyFont="1" applyBorder="1" applyAlignment="1" applyProtection="1">
      <alignment horizontal="center" vertical="center"/>
    </xf>
    <xf numFmtId="177" fontId="3" fillId="0" borderId="0" xfId="0" applyNumberFormat="1" applyFont="1" applyAlignment="1" applyProtection="1">
      <alignment horizontal="center" vertical="center"/>
    </xf>
    <xf numFmtId="177" fontId="4" fillId="0" borderId="0" xfId="1" applyNumberFormat="1" applyFont="1" applyBorder="1" applyAlignment="1" applyProtection="1">
      <alignment horizontal="center" vertical="center"/>
    </xf>
    <xf numFmtId="180" fontId="2" fillId="0" borderId="19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 indent="5"/>
    </xf>
    <xf numFmtId="0" fontId="8" fillId="0" borderId="0" xfId="0" applyFont="1" applyAlignment="1">
      <alignment horizontal="left" indent="8"/>
    </xf>
    <xf numFmtId="0" fontId="10" fillId="0" borderId="0" xfId="0" applyFont="1" applyAlignment="1">
      <alignment horizontal="left" vertical="center" indent="7"/>
    </xf>
    <xf numFmtId="0" fontId="11" fillId="0" borderId="0" xfId="0" applyFont="1" applyAlignment="1">
      <alignment horizontal="left" vertical="center" indent="7"/>
    </xf>
    <xf numFmtId="0" fontId="12" fillId="0" borderId="2" xfId="0" applyFont="1" applyBorder="1" applyAlignment="1" applyProtection="1">
      <alignment horizontal="left" vertical="top" wrapText="1"/>
    </xf>
    <xf numFmtId="0" fontId="12" fillId="0" borderId="3" xfId="0" applyFont="1" applyBorder="1" applyAlignment="1" applyProtection="1">
      <alignment horizontal="left" vertical="top" wrapText="1"/>
    </xf>
    <xf numFmtId="0" fontId="12" fillId="0" borderId="17" xfId="0" applyFont="1" applyBorder="1" applyAlignment="1" applyProtection="1">
      <alignment horizontal="left" vertical="top" wrapText="1"/>
    </xf>
    <xf numFmtId="0" fontId="12" fillId="0" borderId="19" xfId="0" applyFont="1" applyBorder="1" applyAlignment="1" applyProtection="1">
      <alignment horizontal="left" vertical="top" wrapText="1"/>
    </xf>
    <xf numFmtId="0" fontId="7" fillId="0" borderId="24" xfId="0" applyFont="1" applyBorder="1" applyAlignment="1" applyProtection="1">
      <alignment horizontal="left" vertical="top" wrapText="1"/>
    </xf>
    <xf numFmtId="0" fontId="7" fillId="0" borderId="25" xfId="0" applyFont="1" applyBorder="1" applyAlignment="1" applyProtection="1">
      <alignment horizontal="left" vertical="top" wrapText="1"/>
    </xf>
    <xf numFmtId="0" fontId="7" fillId="0" borderId="6" xfId="0" applyFont="1" applyBorder="1" applyAlignment="1" applyProtection="1">
      <alignment horizontal="left" vertical="top" wrapText="1"/>
    </xf>
    <xf numFmtId="0" fontId="7" fillId="0" borderId="8" xfId="0" applyFont="1" applyBorder="1" applyAlignment="1" applyProtection="1">
      <alignment horizontal="left" vertical="top" wrapText="1"/>
    </xf>
    <xf numFmtId="0" fontId="7" fillId="0" borderId="19" xfId="0" applyFont="1" applyBorder="1" applyAlignment="1" applyProtection="1">
      <alignment horizontal="left" vertical="top" wrapText="1"/>
    </xf>
    <xf numFmtId="0" fontId="12" fillId="0" borderId="1" xfId="0" applyFont="1" applyBorder="1" applyAlignment="1" applyProtection="1">
      <alignment horizontal="left" vertical="top" wrapText="1"/>
    </xf>
    <xf numFmtId="0" fontId="7" fillId="0" borderId="18" xfId="0" applyFont="1" applyBorder="1" applyAlignment="1" applyProtection="1">
      <alignment horizontal="left" vertical="top" wrapText="1"/>
    </xf>
    <xf numFmtId="0" fontId="7" fillId="0" borderId="17" xfId="0" applyFont="1" applyBorder="1" applyAlignment="1" applyProtection="1">
      <alignment horizontal="left" vertical="top" wrapText="1"/>
    </xf>
    <xf numFmtId="0" fontId="7" fillId="0" borderId="0" xfId="0" applyFont="1" applyProtection="1"/>
    <xf numFmtId="176" fontId="13" fillId="0" borderId="1" xfId="0" applyNumberFormat="1" applyFont="1" applyBorder="1" applyAlignment="1" applyProtection="1">
      <alignment horizontal="center" vertical="center"/>
    </xf>
    <xf numFmtId="0" fontId="14" fillId="0" borderId="6" xfId="0" applyFont="1" applyBorder="1" applyProtection="1"/>
    <xf numFmtId="0" fontId="14" fillId="0" borderId="6" xfId="0" applyFont="1" applyBorder="1" applyAlignment="1" applyProtection="1">
      <alignment horizontal="left"/>
    </xf>
    <xf numFmtId="0" fontId="14" fillId="0" borderId="6" xfId="0" applyFont="1" applyBorder="1" applyAlignment="1" applyProtection="1">
      <alignment horizontal="left" indent="1"/>
    </xf>
    <xf numFmtId="0" fontId="14" fillId="0" borderId="17" xfId="0" applyFont="1" applyBorder="1" applyProtection="1"/>
    <xf numFmtId="0" fontId="8" fillId="0" borderId="0" xfId="0" applyFont="1" applyProtection="1"/>
    <xf numFmtId="0" fontId="7" fillId="0" borderId="2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/>
    </xf>
    <xf numFmtId="0" fontId="9" fillId="0" borderId="3" xfId="1" applyFont="1" applyBorder="1" applyAlignment="1" applyProtection="1">
      <alignment horizontal="center" vertical="center"/>
    </xf>
    <xf numFmtId="186" fontId="12" fillId="0" borderId="2" xfId="0" applyNumberFormat="1" applyFont="1" applyBorder="1" applyAlignment="1" applyProtection="1">
      <alignment horizontal="center" vertical="center"/>
    </xf>
    <xf numFmtId="186" fontId="12" fillId="0" borderId="4" xfId="0" applyNumberFormat="1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 wrapText="1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5" fillId="0" borderId="17" xfId="0" applyFont="1" applyBorder="1" applyAlignment="1">
      <alignment horizontal="justify" vertical="center"/>
    </xf>
    <xf numFmtId="0" fontId="7" fillId="0" borderId="1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</cellXfs>
  <cellStyles count="3">
    <cellStyle name="Currency 2" xfId="2"/>
    <cellStyle name="Normal 2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workbookViewId="0">
      <selection activeCell="A24" sqref="A24"/>
    </sheetView>
  </sheetViews>
  <sheetFormatPr defaultRowHeight="15" customHeight="1" x14ac:dyDescent="0.3"/>
  <cols>
    <col min="1" max="6" width="9" style="43"/>
  </cols>
  <sheetData>
    <row r="1" spans="1:1" ht="17.25" x14ac:dyDescent="0.3">
      <c r="A1" s="42"/>
    </row>
    <row r="2" spans="1:1" ht="17.25" x14ac:dyDescent="0.3">
      <c r="A2" s="44" t="s">
        <v>8</v>
      </c>
    </row>
    <row r="3" spans="1:1" ht="17.25" x14ac:dyDescent="0.3">
      <c r="A3" s="45" t="s">
        <v>11</v>
      </c>
    </row>
    <row r="4" spans="1:1" ht="16.5" x14ac:dyDescent="0.3">
      <c r="A4" s="46" t="s">
        <v>12</v>
      </c>
    </row>
    <row r="5" spans="1:1" ht="16.5" x14ac:dyDescent="0.3">
      <c r="A5" s="46" t="s">
        <v>13</v>
      </c>
    </row>
    <row r="6" spans="1:1" ht="16.5" x14ac:dyDescent="0.3">
      <c r="A6" s="46" t="s">
        <v>14</v>
      </c>
    </row>
    <row r="7" spans="1:1" ht="16.5" x14ac:dyDescent="0.3">
      <c r="A7" s="46" t="s">
        <v>15</v>
      </c>
    </row>
    <row r="8" spans="1:1" ht="17.25" x14ac:dyDescent="0.3">
      <c r="A8" s="45" t="s">
        <v>16</v>
      </c>
    </row>
    <row r="9" spans="1:1" ht="16.5" x14ac:dyDescent="0.3">
      <c r="A9" s="46" t="s">
        <v>17</v>
      </c>
    </row>
    <row r="10" spans="1:1" ht="16.5" x14ac:dyDescent="0.3">
      <c r="A10" s="46" t="s">
        <v>18</v>
      </c>
    </row>
    <row r="11" spans="1:1" ht="16.5" x14ac:dyDescent="0.3">
      <c r="A11" s="46" t="s">
        <v>19</v>
      </c>
    </row>
    <row r="12" spans="1:1" ht="17.25" x14ac:dyDescent="0.3">
      <c r="A12" s="45" t="s">
        <v>20</v>
      </c>
    </row>
    <row r="13" spans="1:1" ht="17.25" x14ac:dyDescent="0.3">
      <c r="A13" s="47" t="s">
        <v>9</v>
      </c>
    </row>
    <row r="14" spans="1:1" ht="17.25" x14ac:dyDescent="0.3">
      <c r="A14" s="47" t="s">
        <v>21</v>
      </c>
    </row>
    <row r="15" spans="1:1" ht="17.25" x14ac:dyDescent="0.3">
      <c r="A15" s="47" t="s">
        <v>25</v>
      </c>
    </row>
    <row r="16" spans="1:1" ht="17.25" x14ac:dyDescent="0.3">
      <c r="A16" s="47" t="s">
        <v>22</v>
      </c>
    </row>
    <row r="17" spans="1:2" ht="17.25" x14ac:dyDescent="0.3">
      <c r="A17" s="47" t="s">
        <v>23</v>
      </c>
    </row>
    <row r="18" spans="1:2" ht="17.25" x14ac:dyDescent="0.3">
      <c r="A18" s="47" t="s">
        <v>10</v>
      </c>
    </row>
    <row r="19" spans="1:2" ht="17.25" x14ac:dyDescent="0.3">
      <c r="A19" s="47" t="s">
        <v>24</v>
      </c>
    </row>
    <row r="20" spans="1:2" ht="17.25" x14ac:dyDescent="0.3">
      <c r="A20" s="47" t="s">
        <v>26</v>
      </c>
    </row>
    <row r="21" spans="1:2" ht="16.5" x14ac:dyDescent="0.3">
      <c r="A21" s="48"/>
    </row>
    <row r="22" spans="1:2" ht="17.25" x14ac:dyDescent="0.3">
      <c r="A22" s="45" t="s">
        <v>27</v>
      </c>
    </row>
    <row r="23" spans="1:2" ht="17.25" x14ac:dyDescent="0.3">
      <c r="A23" s="45" t="s">
        <v>28</v>
      </c>
    </row>
    <row r="27" spans="1:2" ht="15" customHeight="1" x14ac:dyDescent="0.3">
      <c r="B27"/>
    </row>
    <row r="28" spans="1:2" ht="15" customHeight="1" x14ac:dyDescent="0.3">
      <c r="B28"/>
    </row>
  </sheetData>
  <phoneticPr fontId="6" type="noConversion"/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85" zoomScaleNormal="85" workbookViewId="0">
      <selection activeCell="B10" sqref="B10"/>
    </sheetView>
  </sheetViews>
  <sheetFormatPr defaultColWidth="9.125" defaultRowHeight="15" customHeight="1" x14ac:dyDescent="0.2"/>
  <cols>
    <col min="1" max="1" width="9.125" style="4"/>
    <col min="2" max="3" width="60.875" style="4" customWidth="1"/>
    <col min="4" max="16384" width="9.125" style="4"/>
  </cols>
  <sheetData>
    <row r="1" spans="1:3" ht="16.5" thickBot="1" x14ac:dyDescent="0.3">
      <c r="A1" s="2"/>
      <c r="B1" s="3"/>
      <c r="C1" s="3"/>
    </row>
    <row r="2" spans="1:3" ht="18" thickBot="1" x14ac:dyDescent="0.3">
      <c r="A2" s="2"/>
      <c r="B2" s="49" t="s">
        <v>44</v>
      </c>
      <c r="C2" s="50"/>
    </row>
    <row r="3" spans="1:3" ht="18" thickBot="1" x14ac:dyDescent="0.3">
      <c r="A3" s="2"/>
      <c r="B3" s="51" t="s">
        <v>29</v>
      </c>
      <c r="C3" s="52" t="s">
        <v>30</v>
      </c>
    </row>
    <row r="4" spans="1:3" ht="18" thickBot="1" x14ac:dyDescent="0.3">
      <c r="A4" s="2"/>
      <c r="B4" s="51" t="s">
        <v>31</v>
      </c>
      <c r="C4" s="52" t="s">
        <v>31</v>
      </c>
    </row>
    <row r="5" spans="1:3" ht="65.25" customHeight="1" x14ac:dyDescent="0.25">
      <c r="A5" s="2"/>
      <c r="B5" s="53" t="s">
        <v>33</v>
      </c>
      <c r="C5" s="54" t="s">
        <v>34</v>
      </c>
    </row>
    <row r="6" spans="1:3" ht="88.5" customHeight="1" x14ac:dyDescent="0.25">
      <c r="A6" s="2"/>
      <c r="B6" s="55" t="s">
        <v>35</v>
      </c>
      <c r="C6" s="56" t="s">
        <v>36</v>
      </c>
    </row>
    <row r="7" spans="1:3" ht="48.75" customHeight="1" thickBot="1" x14ac:dyDescent="0.3">
      <c r="A7" s="2"/>
      <c r="B7" s="55" t="s">
        <v>32</v>
      </c>
      <c r="C7" s="57" t="s">
        <v>37</v>
      </c>
    </row>
    <row r="8" spans="1:3" ht="22.5" customHeight="1" thickBot="1" x14ac:dyDescent="0.3">
      <c r="A8" s="2"/>
      <c r="B8" s="58" t="s">
        <v>38</v>
      </c>
      <c r="C8" s="52" t="s">
        <v>38</v>
      </c>
    </row>
    <row r="9" spans="1:3" ht="80.25" customHeight="1" x14ac:dyDescent="0.25">
      <c r="A9" s="2"/>
      <c r="B9" s="55" t="s">
        <v>39</v>
      </c>
      <c r="C9" s="56" t="s">
        <v>41</v>
      </c>
    </row>
    <row r="10" spans="1:3" ht="64.5" customHeight="1" x14ac:dyDescent="0.25">
      <c r="A10" s="2"/>
      <c r="B10" s="55" t="s">
        <v>40</v>
      </c>
      <c r="C10" s="56" t="s">
        <v>42</v>
      </c>
    </row>
    <row r="11" spans="1:3" ht="70.5" customHeight="1" thickBot="1" x14ac:dyDescent="0.3">
      <c r="A11" s="2"/>
      <c r="B11" s="59"/>
      <c r="C11" s="60" t="s">
        <v>43</v>
      </c>
    </row>
  </sheetData>
  <mergeCells count="1">
    <mergeCell ref="B2:C2"/>
  </mergeCells>
  <phoneticPr fontId="6" type="noConversion"/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topLeftCell="A4" workbookViewId="0">
      <selection activeCell="A4" sqref="A4:A34"/>
    </sheetView>
  </sheetViews>
  <sheetFormatPr defaultColWidth="9.125" defaultRowHeight="15" customHeight="1" x14ac:dyDescent="0.3"/>
  <cols>
    <col min="1" max="1" width="32.875" style="67" bestFit="1" customWidth="1"/>
    <col min="2" max="2" width="12.625" style="4" bestFit="1" customWidth="1"/>
    <col min="3" max="6" width="11.75" style="4" bestFit="1" customWidth="1"/>
    <col min="7" max="9" width="13" style="4" bestFit="1" customWidth="1"/>
    <col min="10" max="15" width="11.75" style="4" bestFit="1" customWidth="1"/>
    <col min="16" max="16" width="12.375" style="4" customWidth="1"/>
    <col min="17" max="16384" width="9.125" style="4"/>
  </cols>
  <sheetData>
    <row r="1" spans="1:16" ht="18" thickBot="1" x14ac:dyDescent="0.35">
      <c r="A1" s="6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67" customFormat="1" ht="45.75" customHeight="1" thickBot="1" x14ac:dyDescent="0.35">
      <c r="A2" s="61"/>
      <c r="B2" s="68" t="s">
        <v>74</v>
      </c>
      <c r="C2" s="69"/>
      <c r="D2" s="70" t="s">
        <v>75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 t="s">
        <v>45</v>
      </c>
    </row>
    <row r="3" spans="1:16" s="67" customFormat="1" ht="41.25" customHeight="1" thickBot="1" x14ac:dyDescent="0.35">
      <c r="A3" s="62" t="s">
        <v>0</v>
      </c>
      <c r="B3" s="72" t="s">
        <v>76</v>
      </c>
      <c r="C3" s="73"/>
      <c r="D3" s="74">
        <v>44013</v>
      </c>
      <c r="E3" s="75">
        <v>44044</v>
      </c>
      <c r="F3" s="75">
        <v>44075</v>
      </c>
      <c r="G3" s="75">
        <v>44105</v>
      </c>
      <c r="H3" s="75">
        <v>44136</v>
      </c>
      <c r="I3" s="75">
        <v>44166</v>
      </c>
      <c r="J3" s="75">
        <v>44197</v>
      </c>
      <c r="K3" s="75">
        <v>44228</v>
      </c>
      <c r="L3" s="75">
        <v>44256</v>
      </c>
      <c r="M3" s="75">
        <v>44287</v>
      </c>
      <c r="N3" s="75">
        <v>44317</v>
      </c>
      <c r="O3" s="75">
        <v>44348</v>
      </c>
      <c r="P3" s="76" t="s">
        <v>77</v>
      </c>
    </row>
    <row r="4" spans="1:16" ht="18" customHeight="1" x14ac:dyDescent="0.3">
      <c r="A4" s="63" t="s">
        <v>31</v>
      </c>
      <c r="B4" s="5"/>
      <c r="C4" s="6"/>
      <c r="D4" s="7" t="s">
        <v>1</v>
      </c>
      <c r="E4" s="8" t="s">
        <v>1</v>
      </c>
      <c r="F4" s="8" t="s">
        <v>1</v>
      </c>
      <c r="G4" s="8" t="s">
        <v>1</v>
      </c>
      <c r="H4" s="8" t="s">
        <v>1</v>
      </c>
      <c r="I4" s="8" t="s">
        <v>1</v>
      </c>
      <c r="J4" s="8" t="s">
        <v>1</v>
      </c>
      <c r="K4" s="8" t="s">
        <v>1</v>
      </c>
      <c r="L4" s="8" t="s">
        <v>1</v>
      </c>
      <c r="M4" s="8" t="s">
        <v>1</v>
      </c>
      <c r="N4" s="8" t="s">
        <v>1</v>
      </c>
      <c r="O4" s="9" t="s">
        <v>1</v>
      </c>
      <c r="P4" s="10"/>
    </row>
    <row r="5" spans="1:16" ht="18" customHeight="1" x14ac:dyDescent="0.3">
      <c r="A5" s="64" t="s">
        <v>46</v>
      </c>
      <c r="B5" s="11"/>
      <c r="C5" s="12">
        <v>228712</v>
      </c>
      <c r="D5" s="13">
        <f>C5/12</f>
        <v>19059.333333333332</v>
      </c>
      <c r="E5" s="14">
        <f>D5</f>
        <v>19059.333333333332</v>
      </c>
      <c r="F5" s="14">
        <f t="shared" ref="F5:O5" si="0">E5</f>
        <v>19059.333333333332</v>
      </c>
      <c r="G5" s="14">
        <f t="shared" si="0"/>
        <v>19059.333333333332</v>
      </c>
      <c r="H5" s="14">
        <f t="shared" si="0"/>
        <v>19059.333333333332</v>
      </c>
      <c r="I5" s="14">
        <f t="shared" si="0"/>
        <v>19059.333333333332</v>
      </c>
      <c r="J5" s="14">
        <f t="shared" si="0"/>
        <v>19059.333333333332</v>
      </c>
      <c r="K5" s="14">
        <f t="shared" si="0"/>
        <v>19059.333333333332</v>
      </c>
      <c r="L5" s="14">
        <f t="shared" si="0"/>
        <v>19059.333333333332</v>
      </c>
      <c r="M5" s="14">
        <f t="shared" si="0"/>
        <v>19059.333333333332</v>
      </c>
      <c r="N5" s="14">
        <f t="shared" si="0"/>
        <v>19059.333333333332</v>
      </c>
      <c r="O5" s="15">
        <f t="shared" si="0"/>
        <v>19059.333333333332</v>
      </c>
      <c r="P5" s="16">
        <f>SUM(D5:O5)</f>
        <v>228712.00000000003</v>
      </c>
    </row>
    <row r="6" spans="1:16" ht="18" customHeight="1" x14ac:dyDescent="0.3">
      <c r="A6" s="63" t="s">
        <v>47</v>
      </c>
      <c r="B6" s="11"/>
      <c r="C6" s="12" t="s">
        <v>1</v>
      </c>
      <c r="D6" s="13"/>
      <c r="E6" s="14"/>
      <c r="F6" s="14"/>
      <c r="G6" s="14"/>
      <c r="H6" s="14"/>
      <c r="I6" s="14"/>
      <c r="J6" s="14"/>
      <c r="K6" s="14"/>
      <c r="L6" s="14"/>
      <c r="M6" s="14"/>
      <c r="N6" s="14"/>
      <c r="O6" s="15"/>
      <c r="P6" s="16"/>
    </row>
    <row r="7" spans="1:16" ht="18" customHeight="1" x14ac:dyDescent="0.3">
      <c r="A7" s="65" t="s">
        <v>48</v>
      </c>
      <c r="B7" s="11">
        <v>12900</v>
      </c>
      <c r="C7" s="12" t="s">
        <v>1</v>
      </c>
      <c r="D7" s="13">
        <v>0</v>
      </c>
      <c r="E7" s="14">
        <v>0</v>
      </c>
      <c r="F7" s="14">
        <f>B7/9</f>
        <v>1433.3333333333333</v>
      </c>
      <c r="G7" s="14">
        <f>F7</f>
        <v>1433.3333333333333</v>
      </c>
      <c r="H7" s="14">
        <f t="shared" ref="H7:O8" si="1">G7</f>
        <v>1433.3333333333333</v>
      </c>
      <c r="I7" s="14">
        <f t="shared" si="1"/>
        <v>1433.3333333333333</v>
      </c>
      <c r="J7" s="14">
        <f t="shared" si="1"/>
        <v>1433.3333333333333</v>
      </c>
      <c r="K7" s="14">
        <f t="shared" si="1"/>
        <v>1433.3333333333333</v>
      </c>
      <c r="L7" s="14">
        <f t="shared" si="1"/>
        <v>1433.3333333333333</v>
      </c>
      <c r="M7" s="14">
        <f t="shared" si="1"/>
        <v>1433.3333333333333</v>
      </c>
      <c r="N7" s="14">
        <f t="shared" si="1"/>
        <v>1433.3333333333333</v>
      </c>
      <c r="O7" s="15">
        <v>0</v>
      </c>
      <c r="P7" s="16">
        <f>SUM(D7:O7)</f>
        <v>12900.000000000002</v>
      </c>
    </row>
    <row r="8" spans="1:16" ht="18" customHeight="1" x14ac:dyDescent="0.3">
      <c r="A8" s="65" t="s">
        <v>49</v>
      </c>
      <c r="B8" s="17">
        <v>6350</v>
      </c>
      <c r="C8" s="18" t="s">
        <v>1</v>
      </c>
      <c r="D8" s="13">
        <v>0</v>
      </c>
      <c r="E8" s="14">
        <v>0</v>
      </c>
      <c r="F8" s="14">
        <v>0</v>
      </c>
      <c r="G8" s="14">
        <v>0</v>
      </c>
      <c r="H8" s="14">
        <v>0</v>
      </c>
      <c r="I8" s="14">
        <f>B8/12</f>
        <v>529.16666666666663</v>
      </c>
      <c r="J8" s="14">
        <f>I8</f>
        <v>529.16666666666663</v>
      </c>
      <c r="K8" s="14">
        <f t="shared" si="1"/>
        <v>529.16666666666663</v>
      </c>
      <c r="L8" s="14">
        <f t="shared" si="1"/>
        <v>529.16666666666663</v>
      </c>
      <c r="M8" s="14">
        <f t="shared" si="1"/>
        <v>529.16666666666663</v>
      </c>
      <c r="N8" s="14">
        <f t="shared" si="1"/>
        <v>529.16666666666663</v>
      </c>
      <c r="O8" s="15">
        <f t="shared" si="1"/>
        <v>529.16666666666663</v>
      </c>
      <c r="P8" s="16">
        <f>SUM(D8:O8)</f>
        <v>3704.1666666666661</v>
      </c>
    </row>
    <row r="9" spans="1:16" ht="18" customHeight="1" x14ac:dyDescent="0.3">
      <c r="A9" s="64" t="s">
        <v>50</v>
      </c>
      <c r="B9" s="11"/>
      <c r="C9" s="12">
        <f>SUM(B7:B8)</f>
        <v>19250</v>
      </c>
      <c r="D9" s="19"/>
      <c r="E9" s="20"/>
      <c r="F9" s="20"/>
      <c r="G9" s="20"/>
      <c r="H9" s="20"/>
      <c r="I9" s="20"/>
      <c r="J9" s="20"/>
      <c r="K9" s="20"/>
      <c r="L9" s="20"/>
      <c r="M9" s="20"/>
      <c r="N9" s="20"/>
      <c r="O9" s="21"/>
      <c r="P9" s="16"/>
    </row>
    <row r="10" spans="1:16" ht="18" customHeight="1" x14ac:dyDescent="0.3">
      <c r="A10" s="65" t="s">
        <v>51</v>
      </c>
      <c r="B10" s="11"/>
      <c r="C10" s="12">
        <v>14438</v>
      </c>
      <c r="D10" s="13">
        <f>C10/12</f>
        <v>1203.1666666666667</v>
      </c>
      <c r="E10" s="14">
        <f>C10/12</f>
        <v>1203.1666666666667</v>
      </c>
      <c r="F10" s="14">
        <f>E10</f>
        <v>1203.1666666666667</v>
      </c>
      <c r="G10" s="14">
        <f t="shared" ref="G10:O11" si="2">F10</f>
        <v>1203.1666666666667</v>
      </c>
      <c r="H10" s="14">
        <f t="shared" si="2"/>
        <v>1203.1666666666667</v>
      </c>
      <c r="I10" s="14">
        <f t="shared" si="2"/>
        <v>1203.1666666666667</v>
      </c>
      <c r="J10" s="14">
        <f t="shared" si="2"/>
        <v>1203.1666666666667</v>
      </c>
      <c r="K10" s="14">
        <f t="shared" si="2"/>
        <v>1203.1666666666667</v>
      </c>
      <c r="L10" s="14">
        <f t="shared" si="2"/>
        <v>1203.1666666666667</v>
      </c>
      <c r="M10" s="14">
        <f t="shared" si="2"/>
        <v>1203.1666666666667</v>
      </c>
      <c r="N10" s="14">
        <f t="shared" si="2"/>
        <v>1203.1666666666667</v>
      </c>
      <c r="O10" s="15">
        <f t="shared" si="2"/>
        <v>1203.1666666666667</v>
      </c>
      <c r="P10" s="16">
        <f t="shared" ref="P10:P12" si="3">SUM(D10:O10)</f>
        <v>14437.999999999998</v>
      </c>
    </row>
    <row r="11" spans="1:16" ht="18" customHeight="1" x14ac:dyDescent="0.3">
      <c r="A11" s="65" t="s">
        <v>52</v>
      </c>
      <c r="B11" s="11"/>
      <c r="C11" s="1">
        <v>19250</v>
      </c>
      <c r="D11" s="13">
        <f>C11/12*0.8</f>
        <v>1283.3333333333335</v>
      </c>
      <c r="E11" s="14">
        <f>D11</f>
        <v>1283.3333333333335</v>
      </c>
      <c r="F11" s="14">
        <f t="shared" ref="F11:O12" si="4">E11</f>
        <v>1283.3333333333335</v>
      </c>
      <c r="G11" s="14">
        <f t="shared" si="4"/>
        <v>1283.3333333333335</v>
      </c>
      <c r="H11" s="14">
        <f t="shared" si="4"/>
        <v>1283.3333333333335</v>
      </c>
      <c r="I11" s="14">
        <f>C11/12</f>
        <v>1604.1666666666667</v>
      </c>
      <c r="J11" s="14">
        <f>I11</f>
        <v>1604.1666666666667</v>
      </c>
      <c r="K11" s="14">
        <f t="shared" si="2"/>
        <v>1604.1666666666667</v>
      </c>
      <c r="L11" s="14">
        <f t="shared" si="2"/>
        <v>1604.1666666666667</v>
      </c>
      <c r="M11" s="14">
        <f t="shared" si="2"/>
        <v>1604.1666666666667</v>
      </c>
      <c r="N11" s="14">
        <f t="shared" si="2"/>
        <v>1604.1666666666667</v>
      </c>
      <c r="O11" s="15">
        <f t="shared" si="2"/>
        <v>1604.1666666666667</v>
      </c>
      <c r="P11" s="16">
        <f t="shared" si="3"/>
        <v>17645.833333333332</v>
      </c>
    </row>
    <row r="12" spans="1:16" ht="18" customHeight="1" thickBot="1" x14ac:dyDescent="0.35">
      <c r="A12" s="65" t="s">
        <v>53</v>
      </c>
      <c r="B12" s="11"/>
      <c r="C12" s="22">
        <v>1192</v>
      </c>
      <c r="D12" s="13">
        <f>C12/12</f>
        <v>99.333333333333329</v>
      </c>
      <c r="E12" s="14">
        <f>D12</f>
        <v>99.333333333333329</v>
      </c>
      <c r="F12" s="14">
        <f t="shared" si="4"/>
        <v>99.333333333333329</v>
      </c>
      <c r="G12" s="14">
        <f t="shared" si="4"/>
        <v>99.333333333333329</v>
      </c>
      <c r="H12" s="14">
        <f t="shared" si="4"/>
        <v>99.333333333333329</v>
      </c>
      <c r="I12" s="14">
        <f t="shared" si="4"/>
        <v>99.333333333333329</v>
      </c>
      <c r="J12" s="14">
        <f t="shared" si="4"/>
        <v>99.333333333333329</v>
      </c>
      <c r="K12" s="14">
        <f t="shared" si="4"/>
        <v>99.333333333333329</v>
      </c>
      <c r="L12" s="14">
        <f t="shared" si="4"/>
        <v>99.333333333333329</v>
      </c>
      <c r="M12" s="14">
        <f t="shared" si="4"/>
        <v>99.333333333333329</v>
      </c>
      <c r="N12" s="14">
        <f t="shared" si="4"/>
        <v>99.333333333333329</v>
      </c>
      <c r="O12" s="15">
        <f t="shared" si="4"/>
        <v>99.333333333333329</v>
      </c>
      <c r="P12" s="16">
        <f t="shared" si="3"/>
        <v>1192</v>
      </c>
    </row>
    <row r="13" spans="1:16" ht="18" customHeight="1" thickTop="1" x14ac:dyDescent="0.3">
      <c r="A13" s="63" t="s">
        <v>54</v>
      </c>
      <c r="B13" s="11"/>
      <c r="C13" s="12">
        <f>SUM(C9:C12,C5)</f>
        <v>282842</v>
      </c>
      <c r="D13" s="19">
        <f>SUM(D5:D12)</f>
        <v>21645.166666666664</v>
      </c>
      <c r="E13" s="20">
        <f t="shared" ref="E13:O13" si="5">SUM(E5:E12)</f>
        <v>21645.166666666664</v>
      </c>
      <c r="F13" s="20">
        <f t="shared" si="5"/>
        <v>23078.499999999996</v>
      </c>
      <c r="G13" s="20">
        <f t="shared" si="5"/>
        <v>23078.499999999996</v>
      </c>
      <c r="H13" s="20">
        <f t="shared" si="5"/>
        <v>23078.499999999996</v>
      </c>
      <c r="I13" s="20">
        <f t="shared" si="5"/>
        <v>23928.5</v>
      </c>
      <c r="J13" s="20">
        <f t="shared" si="5"/>
        <v>23928.5</v>
      </c>
      <c r="K13" s="20">
        <f t="shared" si="5"/>
        <v>23928.5</v>
      </c>
      <c r="L13" s="20">
        <f t="shared" si="5"/>
        <v>23928.5</v>
      </c>
      <c r="M13" s="20">
        <f t="shared" si="5"/>
        <v>23928.5</v>
      </c>
      <c r="N13" s="20">
        <f t="shared" si="5"/>
        <v>23928.5</v>
      </c>
      <c r="O13" s="21">
        <f t="shared" si="5"/>
        <v>22495.166666666668</v>
      </c>
      <c r="P13" s="16">
        <f>SUM(P5:P12)</f>
        <v>278592</v>
      </c>
    </row>
    <row r="14" spans="1:16" ht="18" customHeight="1" x14ac:dyDescent="0.3">
      <c r="A14" s="63" t="s">
        <v>38</v>
      </c>
      <c r="B14" s="11"/>
      <c r="C14" s="12"/>
      <c r="D14" s="13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  <c r="P14" s="16"/>
    </row>
    <row r="15" spans="1:16" ht="18" customHeight="1" x14ac:dyDescent="0.3">
      <c r="A15" s="63" t="s">
        <v>55</v>
      </c>
      <c r="B15" s="11"/>
      <c r="C15" s="12"/>
      <c r="D15" s="13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  <c r="P15" s="16"/>
    </row>
    <row r="16" spans="1:16" ht="18" customHeight="1" x14ac:dyDescent="0.3">
      <c r="A16" s="65" t="s">
        <v>56</v>
      </c>
      <c r="B16" s="11">
        <v>92394</v>
      </c>
      <c r="C16" s="12" t="s">
        <v>1</v>
      </c>
      <c r="D16" s="13">
        <f>B16/12</f>
        <v>7699.5</v>
      </c>
      <c r="E16" s="14">
        <f>D16</f>
        <v>7699.5</v>
      </c>
      <c r="F16" s="14">
        <f t="shared" ref="F16:O16" si="6">E16</f>
        <v>7699.5</v>
      </c>
      <c r="G16" s="14">
        <f t="shared" si="6"/>
        <v>7699.5</v>
      </c>
      <c r="H16" s="14">
        <f t="shared" si="6"/>
        <v>7699.5</v>
      </c>
      <c r="I16" s="14">
        <f t="shared" si="6"/>
        <v>7699.5</v>
      </c>
      <c r="J16" s="14">
        <f t="shared" si="6"/>
        <v>7699.5</v>
      </c>
      <c r="K16" s="14">
        <f t="shared" si="6"/>
        <v>7699.5</v>
      </c>
      <c r="L16" s="14">
        <f t="shared" si="6"/>
        <v>7699.5</v>
      </c>
      <c r="M16" s="14">
        <f t="shared" si="6"/>
        <v>7699.5</v>
      </c>
      <c r="N16" s="14">
        <f t="shared" si="6"/>
        <v>7699.5</v>
      </c>
      <c r="O16" s="15">
        <f t="shared" si="6"/>
        <v>7699.5</v>
      </c>
      <c r="P16" s="16">
        <f t="shared" ref="P16:P20" si="7">SUM(D16:O16)</f>
        <v>92394</v>
      </c>
    </row>
    <row r="17" spans="1:16" ht="18" customHeight="1" x14ac:dyDescent="0.3">
      <c r="A17" s="65" t="s">
        <v>57</v>
      </c>
      <c r="B17" s="11">
        <v>23782</v>
      </c>
      <c r="C17" s="12" t="s">
        <v>1</v>
      </c>
      <c r="D17" s="13">
        <f t="shared" ref="D17:D19" si="8">B17/12</f>
        <v>1981.8333333333333</v>
      </c>
      <c r="E17" s="14">
        <f t="shared" ref="E17:O20" si="9">D17</f>
        <v>1981.8333333333333</v>
      </c>
      <c r="F17" s="14">
        <f t="shared" si="9"/>
        <v>1981.8333333333333</v>
      </c>
      <c r="G17" s="14">
        <f t="shared" si="9"/>
        <v>1981.8333333333333</v>
      </c>
      <c r="H17" s="14">
        <f t="shared" si="9"/>
        <v>1981.8333333333333</v>
      </c>
      <c r="I17" s="14">
        <f t="shared" si="9"/>
        <v>1981.8333333333333</v>
      </c>
      <c r="J17" s="14">
        <f t="shared" si="9"/>
        <v>1981.8333333333333</v>
      </c>
      <c r="K17" s="14">
        <f t="shared" si="9"/>
        <v>1981.8333333333333</v>
      </c>
      <c r="L17" s="14">
        <f t="shared" si="9"/>
        <v>1981.8333333333333</v>
      </c>
      <c r="M17" s="14">
        <f t="shared" si="9"/>
        <v>1981.8333333333333</v>
      </c>
      <c r="N17" s="14">
        <f t="shared" si="9"/>
        <v>1981.8333333333333</v>
      </c>
      <c r="O17" s="15">
        <f t="shared" si="9"/>
        <v>1981.8333333333333</v>
      </c>
      <c r="P17" s="16">
        <f t="shared" si="7"/>
        <v>23781.999999999996</v>
      </c>
    </row>
    <row r="18" spans="1:16" ht="18" customHeight="1" x14ac:dyDescent="0.3">
      <c r="A18" s="65" t="s">
        <v>58</v>
      </c>
      <c r="B18" s="11">
        <v>34112</v>
      </c>
      <c r="C18" s="12" t="s">
        <v>1</v>
      </c>
      <c r="D18" s="13">
        <f t="shared" si="8"/>
        <v>2842.6666666666665</v>
      </c>
      <c r="E18" s="14">
        <f t="shared" si="9"/>
        <v>2842.6666666666665</v>
      </c>
      <c r="F18" s="14">
        <f t="shared" si="9"/>
        <v>2842.6666666666665</v>
      </c>
      <c r="G18" s="14">
        <f t="shared" si="9"/>
        <v>2842.6666666666665</v>
      </c>
      <c r="H18" s="14">
        <f t="shared" si="9"/>
        <v>2842.6666666666665</v>
      </c>
      <c r="I18" s="14">
        <f t="shared" si="9"/>
        <v>2842.6666666666665</v>
      </c>
      <c r="J18" s="14">
        <f t="shared" si="9"/>
        <v>2842.6666666666665</v>
      </c>
      <c r="K18" s="14">
        <f t="shared" si="9"/>
        <v>2842.6666666666665</v>
      </c>
      <c r="L18" s="14">
        <f t="shared" si="9"/>
        <v>2842.6666666666665</v>
      </c>
      <c r="M18" s="14">
        <f t="shared" si="9"/>
        <v>2842.6666666666665</v>
      </c>
      <c r="N18" s="14">
        <f t="shared" si="9"/>
        <v>2842.6666666666665</v>
      </c>
      <c r="O18" s="15">
        <f t="shared" si="9"/>
        <v>2842.6666666666665</v>
      </c>
      <c r="P18" s="16">
        <f t="shared" si="7"/>
        <v>34112.000000000007</v>
      </c>
    </row>
    <row r="19" spans="1:16" ht="18" customHeight="1" x14ac:dyDescent="0.3">
      <c r="A19" s="65" t="s">
        <v>59</v>
      </c>
      <c r="B19" s="11">
        <v>36395</v>
      </c>
      <c r="C19" s="12" t="s">
        <v>1</v>
      </c>
      <c r="D19" s="13">
        <f t="shared" si="8"/>
        <v>3032.9166666666665</v>
      </c>
      <c r="E19" s="14">
        <f t="shared" si="9"/>
        <v>3032.9166666666665</v>
      </c>
      <c r="F19" s="14">
        <f t="shared" si="9"/>
        <v>3032.9166666666665</v>
      </c>
      <c r="G19" s="14">
        <f t="shared" si="9"/>
        <v>3032.9166666666665</v>
      </c>
      <c r="H19" s="14">
        <f t="shared" si="9"/>
        <v>3032.9166666666665</v>
      </c>
      <c r="I19" s="14">
        <f t="shared" si="9"/>
        <v>3032.9166666666665</v>
      </c>
      <c r="J19" s="14">
        <f t="shared" si="9"/>
        <v>3032.9166666666665</v>
      </c>
      <c r="K19" s="14">
        <f t="shared" si="9"/>
        <v>3032.9166666666665</v>
      </c>
      <c r="L19" s="14">
        <f t="shared" si="9"/>
        <v>3032.9166666666665</v>
      </c>
      <c r="M19" s="14">
        <f t="shared" si="9"/>
        <v>3032.9166666666665</v>
      </c>
      <c r="N19" s="14">
        <f t="shared" si="9"/>
        <v>3032.9166666666665</v>
      </c>
      <c r="O19" s="15">
        <f t="shared" si="9"/>
        <v>3032.9166666666665</v>
      </c>
      <c r="P19" s="16">
        <f t="shared" si="7"/>
        <v>36395</v>
      </c>
    </row>
    <row r="20" spans="1:16" ht="18" customHeight="1" x14ac:dyDescent="0.3">
      <c r="A20" s="65" t="s">
        <v>60</v>
      </c>
      <c r="B20" s="11">
        <v>10168</v>
      </c>
      <c r="C20" s="12"/>
      <c r="D20" s="13">
        <v>0</v>
      </c>
      <c r="E20" s="14">
        <v>0</v>
      </c>
      <c r="F20" s="14">
        <v>0</v>
      </c>
      <c r="G20" s="14">
        <v>0</v>
      </c>
      <c r="H20" s="14">
        <v>0</v>
      </c>
      <c r="I20" s="14">
        <f>B20/12*1.5</f>
        <v>1271</v>
      </c>
      <c r="J20" s="14">
        <f t="shared" si="9"/>
        <v>1271</v>
      </c>
      <c r="K20" s="14">
        <f t="shared" si="9"/>
        <v>1271</v>
      </c>
      <c r="L20" s="14">
        <f t="shared" si="9"/>
        <v>1271</v>
      </c>
      <c r="M20" s="14">
        <f t="shared" si="9"/>
        <v>1271</v>
      </c>
      <c r="N20" s="14">
        <f t="shared" si="9"/>
        <v>1271</v>
      </c>
      <c r="O20" s="15">
        <f t="shared" si="9"/>
        <v>1271</v>
      </c>
      <c r="P20" s="16">
        <f t="shared" si="7"/>
        <v>8897</v>
      </c>
    </row>
    <row r="21" spans="1:16" ht="18" customHeight="1" x14ac:dyDescent="0.3">
      <c r="A21" s="63" t="s">
        <v>61</v>
      </c>
      <c r="B21" s="11"/>
      <c r="C21" s="12">
        <f>SUM(B16:B20)</f>
        <v>196851</v>
      </c>
      <c r="D21" s="19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1"/>
      <c r="P21" s="16"/>
    </row>
    <row r="22" spans="1:16" ht="18" customHeight="1" x14ac:dyDescent="0.3">
      <c r="A22" s="63" t="s">
        <v>62</v>
      </c>
      <c r="B22" s="11"/>
      <c r="C22" s="12"/>
      <c r="D22" s="13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6"/>
    </row>
    <row r="23" spans="1:16" ht="18" customHeight="1" x14ac:dyDescent="0.3">
      <c r="A23" s="65" t="s">
        <v>63</v>
      </c>
      <c r="B23" s="11"/>
      <c r="C23" s="12">
        <v>45065</v>
      </c>
      <c r="D23" s="13">
        <f>C23/12*0.8</f>
        <v>3004.3333333333335</v>
      </c>
      <c r="E23" s="14">
        <f>D23</f>
        <v>3004.3333333333335</v>
      </c>
      <c r="F23" s="14">
        <f t="shared" ref="F23:O26" si="10">E23</f>
        <v>3004.3333333333335</v>
      </c>
      <c r="G23" s="14">
        <f t="shared" si="10"/>
        <v>3004.3333333333335</v>
      </c>
      <c r="H23" s="14">
        <f t="shared" si="10"/>
        <v>3004.3333333333335</v>
      </c>
      <c r="I23" s="14">
        <f>C23/12*1.02</f>
        <v>3830.5250000000001</v>
      </c>
      <c r="J23" s="14">
        <f>I23</f>
        <v>3830.5250000000001</v>
      </c>
      <c r="K23" s="14">
        <f t="shared" ref="K23:O23" si="11">J23</f>
        <v>3830.5250000000001</v>
      </c>
      <c r="L23" s="14">
        <f t="shared" si="11"/>
        <v>3830.5250000000001</v>
      </c>
      <c r="M23" s="14">
        <f t="shared" si="11"/>
        <v>3830.5250000000001</v>
      </c>
      <c r="N23" s="14">
        <f t="shared" si="11"/>
        <v>3830.5250000000001</v>
      </c>
      <c r="O23" s="15">
        <f t="shared" si="11"/>
        <v>3830.5250000000001</v>
      </c>
      <c r="P23" s="16">
        <f t="shared" ref="P23:P26" si="12">SUM(D23:O23)</f>
        <v>41835.341666666674</v>
      </c>
    </row>
    <row r="24" spans="1:16" ht="18" customHeight="1" x14ac:dyDescent="0.3">
      <c r="A24" s="65" t="s">
        <v>64</v>
      </c>
      <c r="B24" s="11"/>
      <c r="C24" s="12">
        <v>17533</v>
      </c>
      <c r="D24" s="13">
        <f>C24/12</f>
        <v>1461.0833333333333</v>
      </c>
      <c r="E24" s="14">
        <f>D24</f>
        <v>1461.0833333333333</v>
      </c>
      <c r="F24" s="14">
        <f t="shared" si="10"/>
        <v>1461.0833333333333</v>
      </c>
      <c r="G24" s="14">
        <f t="shared" si="10"/>
        <v>1461.0833333333333</v>
      </c>
      <c r="H24" s="14">
        <f t="shared" si="10"/>
        <v>1461.0833333333333</v>
      </c>
      <c r="I24" s="14">
        <f t="shared" si="10"/>
        <v>1461.0833333333333</v>
      </c>
      <c r="J24" s="14">
        <f t="shared" si="10"/>
        <v>1461.0833333333333</v>
      </c>
      <c r="K24" s="14">
        <f t="shared" si="10"/>
        <v>1461.0833333333333</v>
      </c>
      <c r="L24" s="14">
        <f t="shared" si="10"/>
        <v>1461.0833333333333</v>
      </c>
      <c r="M24" s="14">
        <f t="shared" si="10"/>
        <v>1461.0833333333333</v>
      </c>
      <c r="N24" s="14">
        <f t="shared" si="10"/>
        <v>1461.0833333333333</v>
      </c>
      <c r="O24" s="15">
        <f t="shared" si="10"/>
        <v>1461.0833333333333</v>
      </c>
      <c r="P24" s="16">
        <f t="shared" si="12"/>
        <v>17533.000000000004</v>
      </c>
    </row>
    <row r="25" spans="1:16" ht="18" customHeight="1" x14ac:dyDescent="0.3">
      <c r="A25" s="65" t="s">
        <v>65</v>
      </c>
      <c r="B25" s="11"/>
      <c r="C25" s="12">
        <v>11000</v>
      </c>
      <c r="D25" s="13">
        <f>C25/12</f>
        <v>916.66666666666663</v>
      </c>
      <c r="E25" s="14">
        <f>D25</f>
        <v>916.66666666666663</v>
      </c>
      <c r="F25" s="14">
        <f t="shared" si="10"/>
        <v>916.66666666666663</v>
      </c>
      <c r="G25" s="14">
        <f t="shared" si="10"/>
        <v>916.66666666666663</v>
      </c>
      <c r="H25" s="14">
        <f t="shared" si="10"/>
        <v>916.66666666666663</v>
      </c>
      <c r="I25" s="14">
        <f t="shared" si="10"/>
        <v>916.66666666666663</v>
      </c>
      <c r="J25" s="14">
        <f t="shared" si="10"/>
        <v>916.66666666666663</v>
      </c>
      <c r="K25" s="14">
        <f t="shared" si="10"/>
        <v>916.66666666666663</v>
      </c>
      <c r="L25" s="14">
        <f t="shared" si="10"/>
        <v>916.66666666666663</v>
      </c>
      <c r="M25" s="14">
        <f t="shared" si="10"/>
        <v>916.66666666666663</v>
      </c>
      <c r="N25" s="14">
        <f t="shared" si="10"/>
        <v>916.66666666666663</v>
      </c>
      <c r="O25" s="15">
        <f t="shared" si="10"/>
        <v>916.66666666666663</v>
      </c>
      <c r="P25" s="16">
        <f t="shared" si="12"/>
        <v>10999.999999999998</v>
      </c>
    </row>
    <row r="26" spans="1:16" ht="18" customHeight="1" x14ac:dyDescent="0.3">
      <c r="A26" s="65" t="s">
        <v>53</v>
      </c>
      <c r="B26" s="11"/>
      <c r="C26" s="12">
        <v>11821</v>
      </c>
      <c r="D26" s="13">
        <f>C26/12</f>
        <v>985.08333333333337</v>
      </c>
      <c r="E26" s="14">
        <f>D26</f>
        <v>985.08333333333337</v>
      </c>
      <c r="F26" s="14">
        <f t="shared" si="10"/>
        <v>985.08333333333337</v>
      </c>
      <c r="G26" s="14">
        <f t="shared" si="10"/>
        <v>985.08333333333337</v>
      </c>
      <c r="H26" s="14">
        <f>G26+2000</f>
        <v>2985.0833333333335</v>
      </c>
      <c r="I26" s="14">
        <f>H26-2000</f>
        <v>985.08333333333348</v>
      </c>
      <c r="J26" s="14">
        <f t="shared" si="10"/>
        <v>985.08333333333348</v>
      </c>
      <c r="K26" s="14">
        <f t="shared" si="10"/>
        <v>985.08333333333348</v>
      </c>
      <c r="L26" s="14">
        <f t="shared" si="10"/>
        <v>985.08333333333348</v>
      </c>
      <c r="M26" s="14">
        <f t="shared" si="10"/>
        <v>985.08333333333348</v>
      </c>
      <c r="N26" s="14">
        <f t="shared" si="10"/>
        <v>985.08333333333348</v>
      </c>
      <c r="O26" s="15">
        <f t="shared" si="10"/>
        <v>985.08333333333348</v>
      </c>
      <c r="P26" s="16">
        <f t="shared" si="12"/>
        <v>13821.000000000004</v>
      </c>
    </row>
    <row r="27" spans="1:16" ht="18" customHeight="1" x14ac:dyDescent="0.3">
      <c r="A27" s="63" t="s">
        <v>66</v>
      </c>
      <c r="B27" s="11"/>
      <c r="C27" s="12">
        <f>SUM(C23:C26,C21)</f>
        <v>282270</v>
      </c>
      <c r="D27" s="19">
        <f>SUM(D16:D26)</f>
        <v>21924.083333333332</v>
      </c>
      <c r="E27" s="20">
        <f t="shared" ref="E27:O27" si="13">SUM(E16:E26)</f>
        <v>21924.083333333332</v>
      </c>
      <c r="F27" s="20">
        <f t="shared" si="13"/>
        <v>21924.083333333332</v>
      </c>
      <c r="G27" s="20">
        <f t="shared" si="13"/>
        <v>21924.083333333332</v>
      </c>
      <c r="H27" s="20">
        <f t="shared" si="13"/>
        <v>23924.083333333332</v>
      </c>
      <c r="I27" s="20">
        <f t="shared" si="13"/>
        <v>24021.274999999998</v>
      </c>
      <c r="J27" s="20">
        <f t="shared" si="13"/>
        <v>24021.274999999998</v>
      </c>
      <c r="K27" s="20">
        <f t="shared" si="13"/>
        <v>24021.274999999998</v>
      </c>
      <c r="L27" s="20">
        <f t="shared" si="13"/>
        <v>24021.274999999998</v>
      </c>
      <c r="M27" s="20">
        <f t="shared" si="13"/>
        <v>24021.274999999998</v>
      </c>
      <c r="N27" s="20">
        <f t="shared" si="13"/>
        <v>24021.274999999998</v>
      </c>
      <c r="O27" s="21">
        <f t="shared" si="13"/>
        <v>24021.274999999998</v>
      </c>
      <c r="P27" s="16">
        <f>SUM(D27:O27)</f>
        <v>279769.34166666662</v>
      </c>
    </row>
    <row r="28" spans="1:16" ht="18" customHeight="1" x14ac:dyDescent="0.3">
      <c r="A28" s="63" t="s">
        <v>67</v>
      </c>
      <c r="B28" s="11"/>
      <c r="C28" s="12">
        <f t="shared" ref="C28:P28" si="14">C13-C27</f>
        <v>572</v>
      </c>
      <c r="D28" s="13">
        <f t="shared" si="14"/>
        <v>-278.91666666666788</v>
      </c>
      <c r="E28" s="14">
        <f t="shared" si="14"/>
        <v>-278.91666666666788</v>
      </c>
      <c r="F28" s="14">
        <f t="shared" si="14"/>
        <v>1154.4166666666642</v>
      </c>
      <c r="G28" s="14">
        <f t="shared" si="14"/>
        <v>1154.4166666666642</v>
      </c>
      <c r="H28" s="14">
        <f t="shared" si="14"/>
        <v>-845.58333333333576</v>
      </c>
      <c r="I28" s="14">
        <f t="shared" si="14"/>
        <v>-92.774999999997817</v>
      </c>
      <c r="J28" s="14">
        <f t="shared" si="14"/>
        <v>-92.774999999997817</v>
      </c>
      <c r="K28" s="14">
        <f t="shared" si="14"/>
        <v>-92.774999999997817</v>
      </c>
      <c r="L28" s="14">
        <f t="shared" si="14"/>
        <v>-92.774999999997817</v>
      </c>
      <c r="M28" s="14">
        <f t="shared" si="14"/>
        <v>-92.774999999997817</v>
      </c>
      <c r="N28" s="14">
        <f t="shared" si="14"/>
        <v>-92.774999999997817</v>
      </c>
      <c r="O28" s="15">
        <f t="shared" si="14"/>
        <v>-1526.1083333333299</v>
      </c>
      <c r="P28" s="16">
        <f t="shared" si="14"/>
        <v>-1177.3416666666162</v>
      </c>
    </row>
    <row r="29" spans="1:16" ht="18" customHeight="1" x14ac:dyDescent="0.3">
      <c r="A29" s="63" t="s">
        <v>68</v>
      </c>
      <c r="B29" s="11"/>
      <c r="C29" s="23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  <c r="P29" s="16"/>
    </row>
    <row r="30" spans="1:16" ht="18" customHeight="1" x14ac:dyDescent="0.3">
      <c r="A30" s="65" t="s">
        <v>71</v>
      </c>
      <c r="B30" s="11"/>
      <c r="C30" s="24" t="s">
        <v>1</v>
      </c>
      <c r="D30" s="13">
        <f>-D28</f>
        <v>278.91666666666788</v>
      </c>
      <c r="E30" s="14">
        <f t="shared" ref="E30:O30" si="15">-E28</f>
        <v>278.91666666666788</v>
      </c>
      <c r="F30" s="14">
        <f t="shared" si="15"/>
        <v>-1154.4166666666642</v>
      </c>
      <c r="G30" s="14">
        <f t="shared" si="15"/>
        <v>-1154.4166666666642</v>
      </c>
      <c r="H30" s="14">
        <f t="shared" si="15"/>
        <v>845.58333333333576</v>
      </c>
      <c r="I30" s="14">
        <f t="shared" si="15"/>
        <v>92.774999999997817</v>
      </c>
      <c r="J30" s="14">
        <f t="shared" si="15"/>
        <v>92.774999999997817</v>
      </c>
      <c r="K30" s="14">
        <f t="shared" si="15"/>
        <v>92.774999999997817</v>
      </c>
      <c r="L30" s="14">
        <f t="shared" si="15"/>
        <v>92.774999999997817</v>
      </c>
      <c r="M30" s="14">
        <f t="shared" si="15"/>
        <v>92.774999999997817</v>
      </c>
      <c r="N30" s="14">
        <f t="shared" si="15"/>
        <v>92.774999999997817</v>
      </c>
      <c r="O30" s="15">
        <f t="shared" si="15"/>
        <v>1526.1083333333299</v>
      </c>
      <c r="P30" s="16">
        <f>SUM(D30:O30)</f>
        <v>1177.3416666666599</v>
      </c>
    </row>
    <row r="31" spans="1:16" ht="18" customHeight="1" x14ac:dyDescent="0.3">
      <c r="A31" s="65" t="s">
        <v>69</v>
      </c>
      <c r="B31" s="11"/>
      <c r="C31" s="24" t="s">
        <v>1</v>
      </c>
      <c r="D31" s="1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5"/>
      <c r="P31" s="16">
        <v>0</v>
      </c>
    </row>
    <row r="32" spans="1:16" ht="18" customHeight="1" x14ac:dyDescent="0.3">
      <c r="A32" s="63" t="s">
        <v>70</v>
      </c>
      <c r="B32" s="25"/>
      <c r="C32" s="26"/>
      <c r="D32" s="13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/>
      <c r="P32" s="16"/>
    </row>
    <row r="33" spans="1:16" ht="18" customHeight="1" x14ac:dyDescent="0.3">
      <c r="A33" s="63" t="s">
        <v>72</v>
      </c>
      <c r="B33" s="25"/>
      <c r="C33" s="12">
        <f>SUM(C28,C30,C31)-C32</f>
        <v>572</v>
      </c>
      <c r="D33" s="13"/>
      <c r="E33" s="27"/>
      <c r="F33" s="28"/>
      <c r="G33" s="27"/>
      <c r="H33" s="28"/>
      <c r="I33" s="27"/>
      <c r="J33" s="28"/>
      <c r="K33" s="27"/>
      <c r="L33" s="28"/>
      <c r="M33" s="27"/>
      <c r="N33" s="28"/>
      <c r="O33" s="29"/>
      <c r="P33" s="30">
        <v>0</v>
      </c>
    </row>
    <row r="34" spans="1:16" ht="23.25" customHeight="1" thickBot="1" x14ac:dyDescent="0.35">
      <c r="A34" s="66" t="s">
        <v>73</v>
      </c>
      <c r="B34" s="31"/>
      <c r="C34" s="32"/>
      <c r="D34" s="33">
        <f>25719.5+D28</f>
        <v>25440.583333333332</v>
      </c>
      <c r="E34" s="34">
        <f t="shared" ref="E34:O34" si="16">D34+E28</f>
        <v>25161.666666666664</v>
      </c>
      <c r="F34" s="34">
        <f t="shared" si="16"/>
        <v>26316.083333333328</v>
      </c>
      <c r="G34" s="34">
        <f t="shared" si="16"/>
        <v>27470.499999999993</v>
      </c>
      <c r="H34" s="34">
        <f t="shared" si="16"/>
        <v>26624.916666666657</v>
      </c>
      <c r="I34" s="34">
        <f t="shared" si="16"/>
        <v>26532.141666666659</v>
      </c>
      <c r="J34" s="34">
        <f t="shared" si="16"/>
        <v>26439.366666666661</v>
      </c>
      <c r="K34" s="34">
        <f t="shared" si="16"/>
        <v>26346.591666666664</v>
      </c>
      <c r="L34" s="34">
        <f t="shared" si="16"/>
        <v>26253.816666666666</v>
      </c>
      <c r="M34" s="34">
        <f t="shared" si="16"/>
        <v>26161.041666666668</v>
      </c>
      <c r="N34" s="34">
        <f t="shared" si="16"/>
        <v>26068.26666666667</v>
      </c>
      <c r="O34" s="35">
        <f t="shared" si="16"/>
        <v>24542.15833333334</v>
      </c>
      <c r="P34" s="36"/>
    </row>
  </sheetData>
  <mergeCells count="3">
    <mergeCell ref="B3:C3"/>
    <mergeCell ref="D2:O2"/>
    <mergeCell ref="B2:C2"/>
  </mergeCells>
  <phoneticPr fontId="6" type="noConversion"/>
  <pageMargins left="0.7" right="0.7" top="0.75" bottom="0.75" header="0.3" footer="0.3"/>
  <pageSetup orientation="portrait" r:id="rId1"/>
  <customProperties>
    <customPr name="EpmWorksheetKeyString_GUID" r:id="rId2"/>
  </customProperties>
  <ignoredErrors>
    <ignoredError sqref="D5:P13 D34:P34 D14:P27 D28:P3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SheetLayoutView="145" workbookViewId="0">
      <selection activeCell="A4" sqref="A4:A34"/>
    </sheetView>
  </sheetViews>
  <sheetFormatPr defaultColWidth="9.125" defaultRowHeight="15" customHeight="1" x14ac:dyDescent="0.2"/>
  <cols>
    <col min="1" max="1" width="30.625" style="4" bestFit="1" customWidth="1"/>
    <col min="2" max="2" width="10.375" style="4" bestFit="1" customWidth="1"/>
    <col min="3" max="3" width="11.625" style="4" bestFit="1" customWidth="1"/>
    <col min="4" max="6" width="11" style="4" customWidth="1"/>
    <col min="7" max="9" width="13" style="4" bestFit="1" customWidth="1"/>
    <col min="10" max="15" width="11" style="4" customWidth="1"/>
    <col min="16" max="16" width="11.625" style="4" bestFit="1" customWidth="1"/>
    <col min="17" max="17" width="9.125" style="4"/>
    <col min="18" max="19" width="9.125" style="4" customWidth="1"/>
    <col min="20" max="16384" width="9.125" style="4"/>
  </cols>
  <sheetData>
    <row r="1" spans="1:16" thickBo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s="67" customFormat="1" ht="45.75" customHeight="1" thickBot="1" x14ac:dyDescent="0.35">
      <c r="A2" s="61"/>
      <c r="B2" s="68" t="s">
        <v>74</v>
      </c>
      <c r="C2" s="69"/>
      <c r="D2" s="70" t="s">
        <v>75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 t="s">
        <v>45</v>
      </c>
    </row>
    <row r="3" spans="1:16" s="67" customFormat="1" ht="41.25" customHeight="1" thickBot="1" x14ac:dyDescent="0.35">
      <c r="A3" s="62" t="s">
        <v>0</v>
      </c>
      <c r="B3" s="72" t="s">
        <v>76</v>
      </c>
      <c r="C3" s="73"/>
      <c r="D3" s="74">
        <v>44013</v>
      </c>
      <c r="E3" s="75">
        <v>44044</v>
      </c>
      <c r="F3" s="75">
        <v>44075</v>
      </c>
      <c r="G3" s="75">
        <v>44105</v>
      </c>
      <c r="H3" s="75">
        <v>44136</v>
      </c>
      <c r="I3" s="75">
        <v>44166</v>
      </c>
      <c r="J3" s="75">
        <v>44197</v>
      </c>
      <c r="K3" s="75">
        <v>44228</v>
      </c>
      <c r="L3" s="75">
        <v>44256</v>
      </c>
      <c r="M3" s="75">
        <v>44287</v>
      </c>
      <c r="N3" s="75">
        <v>44317</v>
      </c>
      <c r="O3" s="75">
        <v>44348</v>
      </c>
      <c r="P3" s="76" t="s">
        <v>77</v>
      </c>
    </row>
    <row r="4" spans="1:16" ht="17.25" x14ac:dyDescent="0.3">
      <c r="A4" s="63" t="s">
        <v>31</v>
      </c>
      <c r="B4" s="5"/>
      <c r="C4" s="6"/>
      <c r="D4" s="7" t="s">
        <v>1</v>
      </c>
      <c r="E4" s="8" t="s">
        <v>1</v>
      </c>
      <c r="F4" s="8" t="s">
        <v>1</v>
      </c>
      <c r="G4" s="8" t="s">
        <v>1</v>
      </c>
      <c r="H4" s="8" t="s">
        <v>1</v>
      </c>
      <c r="I4" s="8" t="s">
        <v>1</v>
      </c>
      <c r="J4" s="8" t="s">
        <v>1</v>
      </c>
      <c r="K4" s="8" t="s">
        <v>1</v>
      </c>
      <c r="L4" s="8" t="s">
        <v>1</v>
      </c>
      <c r="M4" s="8" t="s">
        <v>1</v>
      </c>
      <c r="N4" s="8" t="s">
        <v>1</v>
      </c>
      <c r="O4" s="8" t="s">
        <v>1</v>
      </c>
      <c r="P4" s="38"/>
    </row>
    <row r="5" spans="1:16" ht="17.25" x14ac:dyDescent="0.3">
      <c r="A5" s="64" t="s">
        <v>46</v>
      </c>
      <c r="B5" s="11"/>
      <c r="C5" s="12">
        <v>228712</v>
      </c>
      <c r="D5" s="13">
        <f>C5/12</f>
        <v>19059.333333333332</v>
      </c>
      <c r="E5" s="28">
        <f>D5</f>
        <v>19059.333333333332</v>
      </c>
      <c r="F5" s="28">
        <f t="shared" ref="F5:O5" si="0">E5</f>
        <v>19059.333333333332</v>
      </c>
      <c r="G5" s="28">
        <f t="shared" si="0"/>
        <v>19059.333333333332</v>
      </c>
      <c r="H5" s="28">
        <f t="shared" si="0"/>
        <v>19059.333333333332</v>
      </c>
      <c r="I5" s="28">
        <f t="shared" si="0"/>
        <v>19059.333333333332</v>
      </c>
      <c r="J5" s="28">
        <f t="shared" si="0"/>
        <v>19059.333333333332</v>
      </c>
      <c r="K5" s="28">
        <f t="shared" si="0"/>
        <v>19059.333333333332</v>
      </c>
      <c r="L5" s="28">
        <f t="shared" si="0"/>
        <v>19059.333333333332</v>
      </c>
      <c r="M5" s="28">
        <f t="shared" si="0"/>
        <v>19059.333333333332</v>
      </c>
      <c r="N5" s="28">
        <f t="shared" si="0"/>
        <v>19059.333333333332</v>
      </c>
      <c r="O5" s="14">
        <f t="shared" si="0"/>
        <v>19059.333333333332</v>
      </c>
      <c r="P5" s="16">
        <f>SUM(D5:O5)</f>
        <v>228712.00000000003</v>
      </c>
    </row>
    <row r="6" spans="1:16" ht="17.25" x14ac:dyDescent="0.3">
      <c r="A6" s="63" t="s">
        <v>47</v>
      </c>
      <c r="B6" s="11"/>
      <c r="C6" s="12" t="s">
        <v>1</v>
      </c>
      <c r="D6" s="13"/>
      <c r="E6" s="28"/>
      <c r="F6" s="28"/>
      <c r="G6" s="28"/>
      <c r="H6" s="28"/>
      <c r="I6" s="28"/>
      <c r="J6" s="28"/>
      <c r="K6" s="28"/>
      <c r="L6" s="28"/>
      <c r="M6" s="28"/>
      <c r="N6" s="28"/>
      <c r="O6" s="14"/>
      <c r="P6" s="16"/>
    </row>
    <row r="7" spans="1:16" ht="17.25" x14ac:dyDescent="0.3">
      <c r="A7" s="65" t="s">
        <v>48</v>
      </c>
      <c r="B7" s="11">
        <v>12900</v>
      </c>
      <c r="C7" s="12" t="s">
        <v>1</v>
      </c>
      <c r="D7" s="13">
        <v>0</v>
      </c>
      <c r="E7" s="28">
        <v>0</v>
      </c>
      <c r="F7" s="28">
        <f>B7/9</f>
        <v>1433.3333333333333</v>
      </c>
      <c r="G7" s="28">
        <f>F7</f>
        <v>1433.3333333333333</v>
      </c>
      <c r="H7" s="28">
        <f t="shared" ref="H7:N8" si="1">G7</f>
        <v>1433.3333333333333</v>
      </c>
      <c r="I7" s="28">
        <f t="shared" si="1"/>
        <v>1433.3333333333333</v>
      </c>
      <c r="J7" s="28">
        <f t="shared" si="1"/>
        <v>1433.3333333333333</v>
      </c>
      <c r="K7" s="28">
        <f t="shared" si="1"/>
        <v>1433.3333333333333</v>
      </c>
      <c r="L7" s="28">
        <f t="shared" si="1"/>
        <v>1433.3333333333333</v>
      </c>
      <c r="M7" s="28">
        <f t="shared" si="1"/>
        <v>1433.3333333333333</v>
      </c>
      <c r="N7" s="28">
        <f t="shared" si="1"/>
        <v>1433.3333333333333</v>
      </c>
      <c r="O7" s="14">
        <v>0</v>
      </c>
      <c r="P7" s="16">
        <f>SUM(D7:O7)</f>
        <v>12900.000000000002</v>
      </c>
    </row>
    <row r="8" spans="1:16" ht="17.25" x14ac:dyDescent="0.3">
      <c r="A8" s="65" t="s">
        <v>49</v>
      </c>
      <c r="B8" s="17">
        <v>6350</v>
      </c>
      <c r="C8" s="18" t="s">
        <v>1</v>
      </c>
      <c r="D8" s="13">
        <v>0</v>
      </c>
      <c r="E8" s="28">
        <v>0</v>
      </c>
      <c r="F8" s="28">
        <v>0</v>
      </c>
      <c r="G8" s="28">
        <v>0</v>
      </c>
      <c r="H8" s="28">
        <v>0</v>
      </c>
      <c r="I8" s="28">
        <f>H8</f>
        <v>0</v>
      </c>
      <c r="J8" s="28">
        <f>I8</f>
        <v>0</v>
      </c>
      <c r="K8" s="28">
        <f t="shared" si="1"/>
        <v>0</v>
      </c>
      <c r="L8" s="28">
        <f t="shared" si="1"/>
        <v>0</v>
      </c>
      <c r="M8" s="28">
        <f t="shared" si="1"/>
        <v>0</v>
      </c>
      <c r="N8" s="28">
        <f t="shared" si="1"/>
        <v>0</v>
      </c>
      <c r="O8" s="14">
        <f>B8/12</f>
        <v>529.16666666666663</v>
      </c>
      <c r="P8" s="16">
        <f>SUM(D8:O8)</f>
        <v>529.16666666666663</v>
      </c>
    </row>
    <row r="9" spans="1:16" ht="17.25" x14ac:dyDescent="0.3">
      <c r="A9" s="64" t="s">
        <v>50</v>
      </c>
      <c r="B9" s="11"/>
      <c r="C9" s="12">
        <f>SUM(B7:B8)</f>
        <v>19250</v>
      </c>
      <c r="D9" s="19"/>
      <c r="E9" s="39"/>
      <c r="F9" s="39"/>
      <c r="G9" s="39"/>
      <c r="H9" s="39"/>
      <c r="I9" s="39"/>
      <c r="J9" s="39"/>
      <c r="K9" s="39"/>
      <c r="L9" s="39"/>
      <c r="M9" s="39"/>
      <c r="N9" s="39"/>
      <c r="O9" s="20"/>
      <c r="P9" s="16"/>
    </row>
    <row r="10" spans="1:16" ht="17.25" x14ac:dyDescent="0.3">
      <c r="A10" s="65" t="s">
        <v>51</v>
      </c>
      <c r="B10" s="11"/>
      <c r="C10" s="12">
        <v>14438</v>
      </c>
      <c r="D10" s="13">
        <v>0</v>
      </c>
      <c r="E10" s="28">
        <f>D10</f>
        <v>0</v>
      </c>
      <c r="F10" s="28">
        <f t="shared" ref="F10:O12" si="2">E10</f>
        <v>0</v>
      </c>
      <c r="G10" s="28">
        <f t="shared" si="2"/>
        <v>0</v>
      </c>
      <c r="H10" s="28">
        <f t="shared" si="2"/>
        <v>0</v>
      </c>
      <c r="I10" s="28">
        <f t="shared" si="2"/>
        <v>0</v>
      </c>
      <c r="J10" s="28">
        <f t="shared" si="2"/>
        <v>0</v>
      </c>
      <c r="K10" s="28">
        <f t="shared" si="2"/>
        <v>0</v>
      </c>
      <c r="L10" s="28">
        <f t="shared" si="2"/>
        <v>0</v>
      </c>
      <c r="M10" s="28">
        <f t="shared" si="2"/>
        <v>0</v>
      </c>
      <c r="N10" s="28">
        <f t="shared" si="2"/>
        <v>0</v>
      </c>
      <c r="O10" s="14">
        <f t="shared" si="2"/>
        <v>0</v>
      </c>
      <c r="P10" s="16">
        <f t="shared" ref="P10:P12" si="3">SUM(D10:O10)</f>
        <v>0</v>
      </c>
    </row>
    <row r="11" spans="1:16" ht="17.25" x14ac:dyDescent="0.3">
      <c r="A11" s="65" t="s">
        <v>52</v>
      </c>
      <c r="B11" s="11"/>
      <c r="C11" s="1">
        <v>19250</v>
      </c>
      <c r="D11" s="13">
        <f>$C$11/12*0.8</f>
        <v>1283.3333333333335</v>
      </c>
      <c r="E11" s="28">
        <f t="shared" ref="E11:M11" si="4">$C$11/12*0.8</f>
        <v>1283.3333333333335</v>
      </c>
      <c r="F11" s="28">
        <f t="shared" si="4"/>
        <v>1283.3333333333335</v>
      </c>
      <c r="G11" s="28">
        <f t="shared" si="4"/>
        <v>1283.3333333333335</v>
      </c>
      <c r="H11" s="28">
        <f t="shared" si="4"/>
        <v>1283.3333333333335</v>
      </c>
      <c r="I11" s="28">
        <f t="shared" si="4"/>
        <v>1283.3333333333335</v>
      </c>
      <c r="J11" s="28">
        <f t="shared" si="4"/>
        <v>1283.3333333333335</v>
      </c>
      <c r="K11" s="28">
        <f t="shared" si="4"/>
        <v>1283.3333333333335</v>
      </c>
      <c r="L11" s="28">
        <f t="shared" si="4"/>
        <v>1283.3333333333335</v>
      </c>
      <c r="M11" s="28">
        <f t="shared" si="4"/>
        <v>1283.3333333333335</v>
      </c>
      <c r="N11" s="28">
        <f>$C$11/12*0.8</f>
        <v>1283.3333333333335</v>
      </c>
      <c r="O11" s="28">
        <f>$C$11/12</f>
        <v>1604.1666666666667</v>
      </c>
      <c r="P11" s="16">
        <f t="shared" si="3"/>
        <v>15720.833333333338</v>
      </c>
    </row>
    <row r="12" spans="1:16" ht="18" thickBot="1" x14ac:dyDescent="0.35">
      <c r="A12" s="65" t="s">
        <v>53</v>
      </c>
      <c r="B12" s="11"/>
      <c r="C12" s="22">
        <v>1192</v>
      </c>
      <c r="D12" s="13">
        <f>C12/12</f>
        <v>99.333333333333329</v>
      </c>
      <c r="E12" s="28">
        <f>D12</f>
        <v>99.333333333333329</v>
      </c>
      <c r="F12" s="28">
        <f t="shared" si="2"/>
        <v>99.333333333333329</v>
      </c>
      <c r="G12" s="28">
        <f t="shared" si="2"/>
        <v>99.333333333333329</v>
      </c>
      <c r="H12" s="28">
        <f t="shared" si="2"/>
        <v>99.333333333333329</v>
      </c>
      <c r="I12" s="28">
        <f t="shared" si="2"/>
        <v>99.333333333333329</v>
      </c>
      <c r="J12" s="28">
        <f t="shared" si="2"/>
        <v>99.333333333333329</v>
      </c>
      <c r="K12" s="28">
        <f t="shared" si="2"/>
        <v>99.333333333333329</v>
      </c>
      <c r="L12" s="28">
        <f t="shared" si="2"/>
        <v>99.333333333333329</v>
      </c>
      <c r="M12" s="28">
        <f t="shared" si="2"/>
        <v>99.333333333333329</v>
      </c>
      <c r="N12" s="28">
        <f t="shared" si="2"/>
        <v>99.333333333333329</v>
      </c>
      <c r="O12" s="14">
        <f t="shared" si="2"/>
        <v>99.333333333333329</v>
      </c>
      <c r="P12" s="16">
        <f t="shared" si="3"/>
        <v>1192</v>
      </c>
    </row>
    <row r="13" spans="1:16" ht="18" thickTop="1" x14ac:dyDescent="0.3">
      <c r="A13" s="63" t="s">
        <v>54</v>
      </c>
      <c r="B13" s="11"/>
      <c r="C13" s="12">
        <f>SUM(C9:C12,C5)</f>
        <v>282842</v>
      </c>
      <c r="D13" s="19">
        <f>SUM(D5:D12)</f>
        <v>20441.999999999996</v>
      </c>
      <c r="E13" s="39">
        <f t="shared" ref="E13:O13" si="5">SUM(E5:E12)</f>
        <v>20441.999999999996</v>
      </c>
      <c r="F13" s="39">
        <f t="shared" si="5"/>
        <v>21875.333333333328</v>
      </c>
      <c r="G13" s="39">
        <f t="shared" si="5"/>
        <v>21875.333333333328</v>
      </c>
      <c r="H13" s="39">
        <f t="shared" si="5"/>
        <v>21875.333333333328</v>
      </c>
      <c r="I13" s="39">
        <f t="shared" si="5"/>
        <v>21875.333333333328</v>
      </c>
      <c r="J13" s="39">
        <f t="shared" si="5"/>
        <v>21875.333333333328</v>
      </c>
      <c r="K13" s="39">
        <f t="shared" si="5"/>
        <v>21875.333333333328</v>
      </c>
      <c r="L13" s="39">
        <f t="shared" si="5"/>
        <v>21875.333333333328</v>
      </c>
      <c r="M13" s="39">
        <f t="shared" si="5"/>
        <v>21875.333333333328</v>
      </c>
      <c r="N13" s="39">
        <f t="shared" si="5"/>
        <v>21875.333333333328</v>
      </c>
      <c r="O13" s="20">
        <f t="shared" si="5"/>
        <v>21292</v>
      </c>
      <c r="P13" s="16">
        <f>SUM(P5:P12)</f>
        <v>259054.00000000003</v>
      </c>
    </row>
    <row r="14" spans="1:16" ht="17.25" x14ac:dyDescent="0.3">
      <c r="A14" s="63" t="s">
        <v>38</v>
      </c>
      <c r="B14" s="11"/>
      <c r="C14" s="12"/>
      <c r="D14" s="13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14"/>
      <c r="P14" s="16"/>
    </row>
    <row r="15" spans="1:16" ht="17.25" x14ac:dyDescent="0.3">
      <c r="A15" s="63" t="s">
        <v>55</v>
      </c>
      <c r="B15" s="11"/>
      <c r="C15" s="12"/>
      <c r="D15" s="13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14"/>
      <c r="P15" s="16"/>
    </row>
    <row r="16" spans="1:16" ht="17.25" x14ac:dyDescent="0.3">
      <c r="A16" s="65" t="s">
        <v>56</v>
      </c>
      <c r="B16" s="11">
        <v>92394</v>
      </c>
      <c r="C16" s="12" t="s">
        <v>1</v>
      </c>
      <c r="D16" s="13">
        <f>B16/12</f>
        <v>7699.5</v>
      </c>
      <c r="E16" s="28">
        <f>D16</f>
        <v>7699.5</v>
      </c>
      <c r="F16" s="28">
        <f t="shared" ref="F16:O16" si="6">E16</f>
        <v>7699.5</v>
      </c>
      <c r="G16" s="28">
        <f t="shared" si="6"/>
        <v>7699.5</v>
      </c>
      <c r="H16" s="28">
        <f t="shared" si="6"/>
        <v>7699.5</v>
      </c>
      <c r="I16" s="28">
        <f t="shared" si="6"/>
        <v>7699.5</v>
      </c>
      <c r="J16" s="28">
        <f t="shared" si="6"/>
        <v>7699.5</v>
      </c>
      <c r="K16" s="28">
        <f t="shared" si="6"/>
        <v>7699.5</v>
      </c>
      <c r="L16" s="28">
        <f t="shared" si="6"/>
        <v>7699.5</v>
      </c>
      <c r="M16" s="28">
        <f t="shared" si="6"/>
        <v>7699.5</v>
      </c>
      <c r="N16" s="28">
        <f t="shared" si="6"/>
        <v>7699.5</v>
      </c>
      <c r="O16" s="14">
        <f t="shared" si="6"/>
        <v>7699.5</v>
      </c>
      <c r="P16" s="16">
        <f t="shared" ref="P16:P20" si="7">SUM(D16:O16)</f>
        <v>92394</v>
      </c>
    </row>
    <row r="17" spans="1:16" ht="17.25" x14ac:dyDescent="0.3">
      <c r="A17" s="65" t="s">
        <v>57</v>
      </c>
      <c r="B17" s="11">
        <v>23782</v>
      </c>
      <c r="C17" s="12" t="s">
        <v>1</v>
      </c>
      <c r="D17" s="13">
        <f t="shared" ref="D17:D19" si="8">B17/12</f>
        <v>1981.8333333333333</v>
      </c>
      <c r="E17" s="28">
        <f t="shared" ref="E17:O20" si="9">D17</f>
        <v>1981.8333333333333</v>
      </c>
      <c r="F17" s="28">
        <f t="shared" si="9"/>
        <v>1981.8333333333333</v>
      </c>
      <c r="G17" s="28">
        <f t="shared" si="9"/>
        <v>1981.8333333333333</v>
      </c>
      <c r="H17" s="28">
        <f t="shared" si="9"/>
        <v>1981.8333333333333</v>
      </c>
      <c r="I17" s="28">
        <f t="shared" si="9"/>
        <v>1981.8333333333333</v>
      </c>
      <c r="J17" s="28">
        <f t="shared" si="9"/>
        <v>1981.8333333333333</v>
      </c>
      <c r="K17" s="28">
        <f t="shared" si="9"/>
        <v>1981.8333333333333</v>
      </c>
      <c r="L17" s="28">
        <f t="shared" si="9"/>
        <v>1981.8333333333333</v>
      </c>
      <c r="M17" s="28">
        <f t="shared" si="9"/>
        <v>1981.8333333333333</v>
      </c>
      <c r="N17" s="28">
        <f t="shared" si="9"/>
        <v>1981.8333333333333</v>
      </c>
      <c r="O17" s="14">
        <f t="shared" si="9"/>
        <v>1981.8333333333333</v>
      </c>
      <c r="P17" s="16">
        <f t="shared" si="7"/>
        <v>23781.999999999996</v>
      </c>
    </row>
    <row r="18" spans="1:16" ht="17.25" x14ac:dyDescent="0.3">
      <c r="A18" s="65" t="s">
        <v>58</v>
      </c>
      <c r="B18" s="11">
        <v>34112</v>
      </c>
      <c r="C18" s="12" t="s">
        <v>1</v>
      </c>
      <c r="D18" s="13">
        <f t="shared" si="8"/>
        <v>2842.6666666666665</v>
      </c>
      <c r="E18" s="28">
        <f t="shared" si="9"/>
        <v>2842.6666666666665</v>
      </c>
      <c r="F18" s="28">
        <f t="shared" si="9"/>
        <v>2842.6666666666665</v>
      </c>
      <c r="G18" s="28">
        <f t="shared" si="9"/>
        <v>2842.6666666666665</v>
      </c>
      <c r="H18" s="28">
        <f t="shared" si="9"/>
        <v>2842.6666666666665</v>
      </c>
      <c r="I18" s="28">
        <f t="shared" si="9"/>
        <v>2842.6666666666665</v>
      </c>
      <c r="J18" s="28">
        <f t="shared" si="9"/>
        <v>2842.6666666666665</v>
      </c>
      <c r="K18" s="28">
        <f t="shared" si="9"/>
        <v>2842.6666666666665</v>
      </c>
      <c r="L18" s="28">
        <f t="shared" si="9"/>
        <v>2842.6666666666665</v>
      </c>
      <c r="M18" s="28">
        <f t="shared" si="9"/>
        <v>2842.6666666666665</v>
      </c>
      <c r="N18" s="28">
        <f t="shared" si="9"/>
        <v>2842.6666666666665</v>
      </c>
      <c r="O18" s="14">
        <f t="shared" si="9"/>
        <v>2842.6666666666665</v>
      </c>
      <c r="P18" s="16">
        <f t="shared" si="7"/>
        <v>34112.000000000007</v>
      </c>
    </row>
    <row r="19" spans="1:16" ht="17.25" x14ac:dyDescent="0.3">
      <c r="A19" s="65" t="s">
        <v>59</v>
      </c>
      <c r="B19" s="11">
        <v>36395</v>
      </c>
      <c r="C19" s="12" t="s">
        <v>1</v>
      </c>
      <c r="D19" s="13">
        <f t="shared" si="8"/>
        <v>3032.9166666666665</v>
      </c>
      <c r="E19" s="28">
        <f t="shared" si="9"/>
        <v>3032.9166666666665</v>
      </c>
      <c r="F19" s="28">
        <f t="shared" si="9"/>
        <v>3032.9166666666665</v>
      </c>
      <c r="G19" s="28">
        <f t="shared" si="9"/>
        <v>3032.9166666666665</v>
      </c>
      <c r="H19" s="28">
        <f t="shared" si="9"/>
        <v>3032.9166666666665</v>
      </c>
      <c r="I19" s="28">
        <f t="shared" si="9"/>
        <v>3032.9166666666665</v>
      </c>
      <c r="J19" s="28">
        <f t="shared" si="9"/>
        <v>3032.9166666666665</v>
      </c>
      <c r="K19" s="28">
        <f t="shared" si="9"/>
        <v>3032.9166666666665</v>
      </c>
      <c r="L19" s="28">
        <f t="shared" si="9"/>
        <v>3032.9166666666665</v>
      </c>
      <c r="M19" s="28">
        <f t="shared" si="9"/>
        <v>3032.9166666666665</v>
      </c>
      <c r="N19" s="28">
        <f t="shared" si="9"/>
        <v>3032.9166666666665</v>
      </c>
      <c r="O19" s="14">
        <f t="shared" si="9"/>
        <v>3032.9166666666665</v>
      </c>
      <c r="P19" s="16">
        <f t="shared" si="7"/>
        <v>36395</v>
      </c>
    </row>
    <row r="20" spans="1:16" ht="17.25" x14ac:dyDescent="0.3">
      <c r="A20" s="65" t="s">
        <v>60</v>
      </c>
      <c r="B20" s="11">
        <v>10168</v>
      </c>
      <c r="C20" s="12"/>
      <c r="D20" s="13">
        <v>0</v>
      </c>
      <c r="E20" s="28">
        <v>0</v>
      </c>
      <c r="F20" s="28">
        <v>0</v>
      </c>
      <c r="G20" s="28">
        <v>0</v>
      </c>
      <c r="H20" s="28">
        <v>0</v>
      </c>
      <c r="I20" s="28">
        <f>H20</f>
        <v>0</v>
      </c>
      <c r="J20" s="28">
        <f t="shared" si="9"/>
        <v>0</v>
      </c>
      <c r="K20" s="28">
        <f t="shared" si="9"/>
        <v>0</v>
      </c>
      <c r="L20" s="28">
        <f t="shared" si="9"/>
        <v>0</v>
      </c>
      <c r="M20" s="28">
        <f t="shared" si="9"/>
        <v>0</v>
      </c>
      <c r="N20" s="28">
        <f t="shared" si="9"/>
        <v>0</v>
      </c>
      <c r="O20" s="14">
        <f>B20/12*1.5</f>
        <v>1271</v>
      </c>
      <c r="P20" s="16">
        <f t="shared" si="7"/>
        <v>1271</v>
      </c>
    </row>
    <row r="21" spans="1:16" ht="17.25" x14ac:dyDescent="0.3">
      <c r="A21" s="63" t="s">
        <v>61</v>
      </c>
      <c r="B21" s="11"/>
      <c r="C21" s="12">
        <f>SUM(B16:B20)</f>
        <v>196851</v>
      </c>
      <c r="D21" s="1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20"/>
      <c r="P21" s="16"/>
    </row>
    <row r="22" spans="1:16" ht="17.25" x14ac:dyDescent="0.3">
      <c r="A22" s="63" t="s">
        <v>62</v>
      </c>
      <c r="B22" s="11"/>
      <c r="C22" s="12"/>
      <c r="D22" s="13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4"/>
      <c r="P22" s="16"/>
    </row>
    <row r="23" spans="1:16" ht="17.25" x14ac:dyDescent="0.3">
      <c r="A23" s="65" t="s">
        <v>63</v>
      </c>
      <c r="B23" s="11"/>
      <c r="C23" s="12">
        <v>45065</v>
      </c>
      <c r="D23" s="13">
        <f>C23/12*0.8</f>
        <v>3004.3333333333335</v>
      </c>
      <c r="E23" s="28">
        <f>D23</f>
        <v>3004.3333333333335</v>
      </c>
      <c r="F23" s="28">
        <f t="shared" ref="F23:O26" si="10">E23</f>
        <v>3004.3333333333335</v>
      </c>
      <c r="G23" s="28">
        <f t="shared" si="10"/>
        <v>3004.3333333333335</v>
      </c>
      <c r="H23" s="28">
        <f t="shared" si="10"/>
        <v>3004.3333333333335</v>
      </c>
      <c r="I23" s="28">
        <f>H23</f>
        <v>3004.3333333333335</v>
      </c>
      <c r="J23" s="28">
        <f>I23</f>
        <v>3004.3333333333335</v>
      </c>
      <c r="K23" s="28">
        <f t="shared" ref="K23:N23" si="11">J23</f>
        <v>3004.3333333333335</v>
      </c>
      <c r="L23" s="28">
        <f t="shared" si="11"/>
        <v>3004.3333333333335</v>
      </c>
      <c r="M23" s="28">
        <f t="shared" si="11"/>
        <v>3004.3333333333335</v>
      </c>
      <c r="N23" s="28">
        <f t="shared" si="11"/>
        <v>3004.3333333333335</v>
      </c>
      <c r="O23" s="14">
        <f>C23/12*1.02</f>
        <v>3830.5250000000001</v>
      </c>
      <c r="P23" s="16">
        <f t="shared" ref="P23:P26" si="12">SUM(D23:O23)</f>
        <v>36878.191666666666</v>
      </c>
    </row>
    <row r="24" spans="1:16" ht="17.25" x14ac:dyDescent="0.3">
      <c r="A24" s="65" t="s">
        <v>64</v>
      </c>
      <c r="B24" s="11"/>
      <c r="C24" s="12">
        <v>17533</v>
      </c>
      <c r="D24" s="13">
        <f>C24/12</f>
        <v>1461.0833333333333</v>
      </c>
      <c r="E24" s="28">
        <f>D24</f>
        <v>1461.0833333333333</v>
      </c>
      <c r="F24" s="28">
        <f t="shared" si="10"/>
        <v>1461.0833333333333</v>
      </c>
      <c r="G24" s="28">
        <f t="shared" si="10"/>
        <v>1461.0833333333333</v>
      </c>
      <c r="H24" s="28">
        <f t="shared" si="10"/>
        <v>1461.0833333333333</v>
      </c>
      <c r="I24" s="28">
        <f t="shared" si="10"/>
        <v>1461.0833333333333</v>
      </c>
      <c r="J24" s="28">
        <f t="shared" si="10"/>
        <v>1461.0833333333333</v>
      </c>
      <c r="K24" s="28">
        <f t="shared" si="10"/>
        <v>1461.0833333333333</v>
      </c>
      <c r="L24" s="28">
        <f t="shared" si="10"/>
        <v>1461.0833333333333</v>
      </c>
      <c r="M24" s="28">
        <f t="shared" si="10"/>
        <v>1461.0833333333333</v>
      </c>
      <c r="N24" s="28">
        <f t="shared" si="10"/>
        <v>1461.0833333333333</v>
      </c>
      <c r="O24" s="14">
        <f t="shared" si="10"/>
        <v>1461.0833333333333</v>
      </c>
      <c r="P24" s="16">
        <f t="shared" si="12"/>
        <v>17533.000000000004</v>
      </c>
    </row>
    <row r="25" spans="1:16" ht="17.25" x14ac:dyDescent="0.3">
      <c r="A25" s="65" t="s">
        <v>65</v>
      </c>
      <c r="B25" s="11"/>
      <c r="C25" s="12">
        <v>11000</v>
      </c>
      <c r="D25" s="13">
        <f>C25/12</f>
        <v>916.66666666666663</v>
      </c>
      <c r="E25" s="28">
        <f>D25</f>
        <v>916.66666666666663</v>
      </c>
      <c r="F25" s="28">
        <f t="shared" si="10"/>
        <v>916.66666666666663</v>
      </c>
      <c r="G25" s="28">
        <f t="shared" si="10"/>
        <v>916.66666666666663</v>
      </c>
      <c r="H25" s="28">
        <f t="shared" si="10"/>
        <v>916.66666666666663</v>
      </c>
      <c r="I25" s="28">
        <f t="shared" si="10"/>
        <v>916.66666666666663</v>
      </c>
      <c r="J25" s="28">
        <f t="shared" si="10"/>
        <v>916.66666666666663</v>
      </c>
      <c r="K25" s="28">
        <f t="shared" si="10"/>
        <v>916.66666666666663</v>
      </c>
      <c r="L25" s="28">
        <f t="shared" si="10"/>
        <v>916.66666666666663</v>
      </c>
      <c r="M25" s="28">
        <f t="shared" si="10"/>
        <v>916.66666666666663</v>
      </c>
      <c r="N25" s="28">
        <f t="shared" si="10"/>
        <v>916.66666666666663</v>
      </c>
      <c r="O25" s="14">
        <f t="shared" si="10"/>
        <v>916.66666666666663</v>
      </c>
      <c r="P25" s="16">
        <f t="shared" si="12"/>
        <v>10999.999999999998</v>
      </c>
    </row>
    <row r="26" spans="1:16" ht="17.25" x14ac:dyDescent="0.3">
      <c r="A26" s="65" t="s">
        <v>53</v>
      </c>
      <c r="B26" s="11"/>
      <c r="C26" s="12">
        <v>11821</v>
      </c>
      <c r="D26" s="13">
        <f>C26/12</f>
        <v>985.08333333333337</v>
      </c>
      <c r="E26" s="28">
        <f>D26</f>
        <v>985.08333333333337</v>
      </c>
      <c r="F26" s="28">
        <f t="shared" si="10"/>
        <v>985.08333333333337</v>
      </c>
      <c r="G26" s="28">
        <f t="shared" si="10"/>
        <v>985.08333333333337</v>
      </c>
      <c r="H26" s="28">
        <f>G26</f>
        <v>985.08333333333337</v>
      </c>
      <c r="I26" s="28">
        <f>H26</f>
        <v>985.08333333333337</v>
      </c>
      <c r="J26" s="28">
        <f t="shared" si="10"/>
        <v>985.08333333333337</v>
      </c>
      <c r="K26" s="28">
        <f t="shared" si="10"/>
        <v>985.08333333333337</v>
      </c>
      <c r="L26" s="28">
        <f t="shared" si="10"/>
        <v>985.08333333333337</v>
      </c>
      <c r="M26" s="28">
        <f t="shared" si="10"/>
        <v>985.08333333333337</v>
      </c>
      <c r="N26" s="28">
        <f>M26+2000</f>
        <v>2985.0833333333335</v>
      </c>
      <c r="O26" s="14">
        <f>N26-2000</f>
        <v>985.08333333333348</v>
      </c>
      <c r="P26" s="16">
        <f t="shared" si="12"/>
        <v>13821.000000000002</v>
      </c>
    </row>
    <row r="27" spans="1:16" ht="17.25" x14ac:dyDescent="0.3">
      <c r="A27" s="63" t="s">
        <v>66</v>
      </c>
      <c r="B27" s="11"/>
      <c r="C27" s="12">
        <f>SUM(C23:C26,C21)</f>
        <v>282270</v>
      </c>
      <c r="D27" s="19">
        <f>SUM(D16:D26)</f>
        <v>21924.083333333332</v>
      </c>
      <c r="E27" s="39">
        <f t="shared" ref="E27:O27" si="13">SUM(E16:E26)</f>
        <v>21924.083333333332</v>
      </c>
      <c r="F27" s="39">
        <f t="shared" si="13"/>
        <v>21924.083333333332</v>
      </c>
      <c r="G27" s="39">
        <f t="shared" si="13"/>
        <v>21924.083333333332</v>
      </c>
      <c r="H27" s="39">
        <f t="shared" si="13"/>
        <v>21924.083333333332</v>
      </c>
      <c r="I27" s="39">
        <f t="shared" si="13"/>
        <v>21924.083333333332</v>
      </c>
      <c r="J27" s="39">
        <f t="shared" si="13"/>
        <v>21924.083333333332</v>
      </c>
      <c r="K27" s="39">
        <f t="shared" si="13"/>
        <v>21924.083333333332</v>
      </c>
      <c r="L27" s="39">
        <f t="shared" si="13"/>
        <v>21924.083333333332</v>
      </c>
      <c r="M27" s="39">
        <f t="shared" si="13"/>
        <v>21924.083333333332</v>
      </c>
      <c r="N27" s="39">
        <f t="shared" si="13"/>
        <v>23924.083333333332</v>
      </c>
      <c r="O27" s="20">
        <f t="shared" si="13"/>
        <v>24021.274999999998</v>
      </c>
      <c r="P27" s="16">
        <f>SUM(P16:P26)</f>
        <v>267186.19166666665</v>
      </c>
    </row>
    <row r="28" spans="1:16" ht="17.25" x14ac:dyDescent="0.3">
      <c r="A28" s="63" t="s">
        <v>67</v>
      </c>
      <c r="B28" s="11"/>
      <c r="C28" s="12">
        <f t="shared" ref="C28:P28" si="14">C13-C27</f>
        <v>572</v>
      </c>
      <c r="D28" s="13">
        <f t="shared" si="14"/>
        <v>-1482.0833333333358</v>
      </c>
      <c r="E28" s="28">
        <f t="shared" si="14"/>
        <v>-1482.0833333333358</v>
      </c>
      <c r="F28" s="28">
        <f t="shared" si="14"/>
        <v>-48.750000000003638</v>
      </c>
      <c r="G28" s="28">
        <f t="shared" si="14"/>
        <v>-48.750000000003638</v>
      </c>
      <c r="H28" s="28">
        <f t="shared" si="14"/>
        <v>-48.750000000003638</v>
      </c>
      <c r="I28" s="28">
        <f t="shared" si="14"/>
        <v>-48.750000000003638</v>
      </c>
      <c r="J28" s="28">
        <f t="shared" si="14"/>
        <v>-48.750000000003638</v>
      </c>
      <c r="K28" s="28">
        <f t="shared" si="14"/>
        <v>-48.750000000003638</v>
      </c>
      <c r="L28" s="28">
        <f t="shared" si="14"/>
        <v>-48.750000000003638</v>
      </c>
      <c r="M28" s="28">
        <f t="shared" si="14"/>
        <v>-48.750000000003638</v>
      </c>
      <c r="N28" s="28">
        <f t="shared" si="14"/>
        <v>-2048.7500000000036</v>
      </c>
      <c r="O28" s="14">
        <f t="shared" si="14"/>
        <v>-2729.2749999999978</v>
      </c>
      <c r="P28" s="16">
        <f t="shared" si="14"/>
        <v>-8132.191666666622</v>
      </c>
    </row>
    <row r="29" spans="1:16" ht="17.25" x14ac:dyDescent="0.3">
      <c r="A29" s="63" t="s">
        <v>68</v>
      </c>
      <c r="B29" s="11"/>
      <c r="C29" s="23"/>
      <c r="D29" s="13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4"/>
      <c r="P29" s="16"/>
    </row>
    <row r="30" spans="1:16" ht="17.25" x14ac:dyDescent="0.3">
      <c r="A30" s="65" t="s">
        <v>71</v>
      </c>
      <c r="B30" s="11"/>
      <c r="C30" s="24">
        <v>0</v>
      </c>
      <c r="D30" s="13">
        <f>-D28</f>
        <v>1482.0833333333358</v>
      </c>
      <c r="E30" s="28">
        <f>-E28</f>
        <v>1482.0833333333358</v>
      </c>
      <c r="F30" s="28">
        <f>-F28</f>
        <v>48.750000000003638</v>
      </c>
      <c r="G30" s="28">
        <f>-G28</f>
        <v>48.750000000003638</v>
      </c>
      <c r="H30" s="28">
        <f t="shared" ref="H30:O30" si="15">-H28</f>
        <v>48.750000000003638</v>
      </c>
      <c r="I30" s="28">
        <f t="shared" si="15"/>
        <v>48.750000000003638</v>
      </c>
      <c r="J30" s="28">
        <f t="shared" si="15"/>
        <v>48.750000000003638</v>
      </c>
      <c r="K30" s="28">
        <f t="shared" si="15"/>
        <v>48.750000000003638</v>
      </c>
      <c r="L30" s="28">
        <f t="shared" si="15"/>
        <v>48.750000000003638</v>
      </c>
      <c r="M30" s="28">
        <f t="shared" si="15"/>
        <v>48.750000000003638</v>
      </c>
      <c r="N30" s="28">
        <f t="shared" si="15"/>
        <v>2048.7500000000036</v>
      </c>
      <c r="O30" s="14">
        <f t="shared" si="15"/>
        <v>2729.2749999999978</v>
      </c>
      <c r="P30" s="16">
        <f>SUM(D30:O30)</f>
        <v>8132.1916666667021</v>
      </c>
    </row>
    <row r="31" spans="1:16" ht="17.25" x14ac:dyDescent="0.3">
      <c r="A31" s="65" t="s">
        <v>69</v>
      </c>
      <c r="B31" s="11"/>
      <c r="C31" s="24">
        <v>0</v>
      </c>
      <c r="D31" s="13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14">
        <v>0</v>
      </c>
      <c r="P31" s="16">
        <f>P15-P29</f>
        <v>0</v>
      </c>
    </row>
    <row r="32" spans="1:16" ht="17.25" x14ac:dyDescent="0.3">
      <c r="A32" s="63" t="s">
        <v>70</v>
      </c>
      <c r="B32" s="25"/>
      <c r="C32" s="26"/>
      <c r="D32" s="13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4"/>
      <c r="P32" s="16"/>
    </row>
    <row r="33" spans="1:16" ht="17.25" x14ac:dyDescent="0.3">
      <c r="A33" s="63" t="s">
        <v>72</v>
      </c>
      <c r="B33" s="25"/>
      <c r="C33" s="12">
        <f>SUM(C28,C30,C31)-C32</f>
        <v>572</v>
      </c>
      <c r="D33" s="13">
        <v>0</v>
      </c>
      <c r="E33" s="27">
        <v>0</v>
      </c>
      <c r="F33" s="28">
        <v>0</v>
      </c>
      <c r="G33" s="28">
        <v>0</v>
      </c>
      <c r="H33" s="28">
        <v>0</v>
      </c>
      <c r="I33" s="27">
        <f>I28+I30</f>
        <v>0</v>
      </c>
      <c r="J33" s="28">
        <v>0</v>
      </c>
      <c r="K33" s="27">
        <v>0</v>
      </c>
      <c r="L33" s="28">
        <v>0</v>
      </c>
      <c r="M33" s="27">
        <v>0</v>
      </c>
      <c r="N33" s="28">
        <v>0</v>
      </c>
      <c r="O33" s="40">
        <v>0</v>
      </c>
      <c r="P33" s="16">
        <f>SUM(D33:O33)</f>
        <v>0</v>
      </c>
    </row>
    <row r="34" spans="1:16" ht="18" thickBot="1" x14ac:dyDescent="0.35">
      <c r="A34" s="66" t="s">
        <v>73</v>
      </c>
      <c r="B34" s="31"/>
      <c r="C34" s="41">
        <v>25719.490000000005</v>
      </c>
      <c r="D34" s="33">
        <f t="shared" ref="D34:O34" si="16">C34-D30</f>
        <v>24237.406666666669</v>
      </c>
      <c r="E34" s="34">
        <f t="shared" si="16"/>
        <v>22755.323333333334</v>
      </c>
      <c r="F34" s="34">
        <f t="shared" si="16"/>
        <v>22706.57333333333</v>
      </c>
      <c r="G34" s="34">
        <f t="shared" si="16"/>
        <v>22657.823333333326</v>
      </c>
      <c r="H34" s="34">
        <f t="shared" si="16"/>
        <v>22609.073333333323</v>
      </c>
      <c r="I34" s="34">
        <f t="shared" si="16"/>
        <v>22560.323333333319</v>
      </c>
      <c r="J34" s="34">
        <f t="shared" si="16"/>
        <v>22511.573333333316</v>
      </c>
      <c r="K34" s="34">
        <f t="shared" si="16"/>
        <v>22462.823333333312</v>
      </c>
      <c r="L34" s="34">
        <f t="shared" si="16"/>
        <v>22414.073333333308</v>
      </c>
      <c r="M34" s="34">
        <f t="shared" si="16"/>
        <v>22365.323333333305</v>
      </c>
      <c r="N34" s="34">
        <f t="shared" si="16"/>
        <v>20316.573333333301</v>
      </c>
      <c r="O34" s="34">
        <f t="shared" si="16"/>
        <v>17587.298333333303</v>
      </c>
      <c r="P34" s="36">
        <f>O34</f>
        <v>17587.298333333303</v>
      </c>
    </row>
  </sheetData>
  <mergeCells count="3">
    <mergeCell ref="D2:O2"/>
    <mergeCell ref="B2:C2"/>
    <mergeCell ref="B3:C3"/>
  </mergeCells>
  <phoneticPr fontId="6" type="noConversion"/>
  <pageMargins left="0.7" right="0.7" top="0.75" bottom="0.75" header="0.3" footer="0.3"/>
  <pageSetup orientation="portrait" r:id="rId1"/>
  <customProperties>
    <customPr name="EpmWorksheetKeyString_GUID" r:id="rId2"/>
  </customProperties>
  <ignoredErrors>
    <ignoredError sqref="D5:P10 D12:P13 D11 D34:P34 D28:P33 D14:P27" unlockedFormula="1"/>
    <ignoredError sqref="E11:P11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D7" sqref="D7"/>
    </sheetView>
  </sheetViews>
  <sheetFormatPr defaultRowHeight="15" customHeight="1" x14ac:dyDescent="0.2"/>
  <cols>
    <col min="1" max="1" width="47.25" customWidth="1"/>
    <col min="2" max="2" width="26.125" bestFit="1" customWidth="1"/>
  </cols>
  <sheetData>
    <row r="1" spans="1:2" ht="57" customHeight="1" thickBot="1" x14ac:dyDescent="0.25">
      <c r="A1" s="77" t="s">
        <v>87</v>
      </c>
      <c r="B1" s="78"/>
    </row>
    <row r="2" spans="1:2" ht="20.100000000000001" customHeight="1" thickBot="1" x14ac:dyDescent="0.25">
      <c r="A2" s="79" t="s">
        <v>78</v>
      </c>
      <c r="B2" s="82" t="s">
        <v>79</v>
      </c>
    </row>
    <row r="3" spans="1:2" ht="20.100000000000001" customHeight="1" thickBot="1" x14ac:dyDescent="0.25">
      <c r="A3" s="80" t="s">
        <v>80</v>
      </c>
      <c r="B3" s="81" t="s">
        <v>2</v>
      </c>
    </row>
    <row r="4" spans="1:2" ht="20.100000000000001" customHeight="1" thickBot="1" x14ac:dyDescent="0.25">
      <c r="A4" s="80" t="s">
        <v>81</v>
      </c>
      <c r="B4" s="81" t="s">
        <v>3</v>
      </c>
    </row>
    <row r="5" spans="1:2" ht="20.100000000000001" customHeight="1" thickBot="1" x14ac:dyDescent="0.25">
      <c r="A5" s="80" t="s">
        <v>82</v>
      </c>
      <c r="B5" s="81" t="s">
        <v>4</v>
      </c>
    </row>
    <row r="6" spans="1:2" ht="20.100000000000001" customHeight="1" thickBot="1" x14ac:dyDescent="0.25">
      <c r="A6" s="80" t="s">
        <v>83</v>
      </c>
      <c r="B6" s="81" t="s">
        <v>3</v>
      </c>
    </row>
    <row r="7" spans="1:2" ht="20.100000000000001" customHeight="1" thickBot="1" x14ac:dyDescent="0.25">
      <c r="A7" s="80" t="s">
        <v>84</v>
      </c>
      <c r="B7" s="81" t="s">
        <v>5</v>
      </c>
    </row>
    <row r="8" spans="1:2" ht="20.100000000000001" customHeight="1" thickBot="1" x14ac:dyDescent="0.25">
      <c r="A8" s="80" t="s">
        <v>85</v>
      </c>
      <c r="B8" s="81" t="s">
        <v>6</v>
      </c>
    </row>
    <row r="9" spans="1:2" ht="20.100000000000001" customHeight="1" thickBot="1" x14ac:dyDescent="0.25">
      <c r="A9" s="80" t="s">
        <v>86</v>
      </c>
      <c r="B9" s="81" t="s">
        <v>7</v>
      </c>
    </row>
  </sheetData>
  <mergeCells count="1">
    <mergeCell ref="A1:B1"/>
  </mergeCells>
  <phoneticPr fontId="6" type="noConversion"/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案例问题</vt:lpstr>
      <vt:lpstr>TN 1</vt:lpstr>
      <vt:lpstr>TN 2</vt:lpstr>
      <vt:lpstr>TN 3</vt:lpstr>
      <vt:lpstr>TN 4</vt:lpstr>
      <vt:lpstr>案例问题!_ftn1</vt:lpstr>
      <vt:lpstr>案例问题!_ftnref1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2021-01-27T16:44:13Z</dcterms:created>
  <dcterms:modified xsi:type="dcterms:W3CDTF">2022-12-06T03:42:21Z</dcterms:modified>
  <cp:category/>
  <cp:contentStatus/>
</cp:coreProperties>
</file>