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柚子\Desktop\Internal Medicine-终校及清稿\已终校：Internal Medicine\"/>
    </mc:Choice>
  </mc:AlternateContent>
  <bookViews>
    <workbookView xWindow="12" yWindow="540" windowWidth="13788" windowHeight="13740" activeTab="3"/>
  </bookViews>
  <sheets>
    <sheet name="假设" sheetId="5" r:id="rId1"/>
    <sheet name="收入预测" sheetId="7" r:id="rId2"/>
    <sheet name="利润表预测" sheetId="2" r:id="rId3"/>
    <sheet name="财务分析" sheetId="8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F27" i="8" s="1"/>
  <c r="E25" i="2"/>
  <c r="E24" i="2"/>
  <c r="D24" i="2" s="1"/>
  <c r="E23" i="2"/>
  <c r="D23" i="2" s="1"/>
  <c r="E22" i="2"/>
  <c r="D22" i="2" s="1"/>
  <c r="C22" i="2" s="1"/>
  <c r="E21" i="2"/>
  <c r="E20" i="2"/>
  <c r="D20" i="2" s="1"/>
  <c r="E19" i="2"/>
  <c r="D19" i="2"/>
  <c r="C19" i="2"/>
  <c r="E18" i="2"/>
  <c r="D18" i="2"/>
  <c r="C18" i="2" s="1"/>
  <c r="E16" i="2"/>
  <c r="D16" i="2"/>
  <c r="E15" i="2"/>
  <c r="D15" i="2" s="1"/>
  <c r="H13" i="2"/>
  <c r="E12" i="2"/>
  <c r="J9" i="2"/>
  <c r="G26" i="8" s="1"/>
  <c r="I9" i="2"/>
  <c r="F26" i="8" s="1"/>
  <c r="E7" i="2"/>
  <c r="D7" i="2" s="1"/>
  <c r="C7" i="2" s="1"/>
  <c r="C38" i="7"/>
  <c r="H37" i="7"/>
  <c r="M37" i="7" s="1"/>
  <c r="R37" i="7" s="1"/>
  <c r="G37" i="7"/>
  <c r="I37" i="7" s="1"/>
  <c r="D37" i="7"/>
  <c r="H36" i="7"/>
  <c r="M36" i="7" s="1"/>
  <c r="R36" i="7" s="1"/>
  <c r="G36" i="7"/>
  <c r="L36" i="7" s="1"/>
  <c r="D36" i="7"/>
  <c r="H35" i="7"/>
  <c r="M35" i="7" s="1"/>
  <c r="R35" i="7" s="1"/>
  <c r="G35" i="7"/>
  <c r="L35" i="7" s="1"/>
  <c r="D35" i="7"/>
  <c r="M34" i="7"/>
  <c r="R34" i="7" s="1"/>
  <c r="H34" i="7"/>
  <c r="G34" i="7"/>
  <c r="L34" i="7" s="1"/>
  <c r="D34" i="7"/>
  <c r="H33" i="7"/>
  <c r="M33" i="7" s="1"/>
  <c r="R33" i="7" s="1"/>
  <c r="G33" i="7"/>
  <c r="L33" i="7" s="1"/>
  <c r="D33" i="7"/>
  <c r="H32" i="7"/>
  <c r="M32" i="7" s="1"/>
  <c r="R32" i="7" s="1"/>
  <c r="G32" i="7"/>
  <c r="L32" i="7" s="1"/>
  <c r="D32" i="7"/>
  <c r="I31" i="7"/>
  <c r="H31" i="7"/>
  <c r="M31" i="7" s="1"/>
  <c r="R31" i="7" s="1"/>
  <c r="G31" i="7"/>
  <c r="L31" i="7" s="1"/>
  <c r="D31" i="7"/>
  <c r="H30" i="7"/>
  <c r="M30" i="7" s="1"/>
  <c r="R30" i="7" s="1"/>
  <c r="G30" i="7"/>
  <c r="L30" i="7" s="1"/>
  <c r="D30" i="7"/>
  <c r="H29" i="7"/>
  <c r="M29" i="7" s="1"/>
  <c r="R29" i="7" s="1"/>
  <c r="G29" i="7"/>
  <c r="L29" i="7" s="1"/>
  <c r="D29" i="7"/>
  <c r="M28" i="7"/>
  <c r="R28" i="7" s="1"/>
  <c r="H28" i="7"/>
  <c r="G28" i="7"/>
  <c r="L28" i="7" s="1"/>
  <c r="D28" i="7"/>
  <c r="H27" i="7"/>
  <c r="M27" i="7" s="1"/>
  <c r="R27" i="7" s="1"/>
  <c r="G27" i="7"/>
  <c r="L27" i="7" s="1"/>
  <c r="D27" i="7"/>
  <c r="H26" i="7"/>
  <c r="M26" i="7" s="1"/>
  <c r="R26" i="7" s="1"/>
  <c r="G26" i="7"/>
  <c r="L26" i="7" s="1"/>
  <c r="D26" i="7"/>
  <c r="H25" i="7"/>
  <c r="M25" i="7" s="1"/>
  <c r="R25" i="7" s="1"/>
  <c r="G25" i="7"/>
  <c r="L25" i="7" s="1"/>
  <c r="D25" i="7"/>
  <c r="H24" i="7"/>
  <c r="M24" i="7" s="1"/>
  <c r="R24" i="7" s="1"/>
  <c r="G24" i="7"/>
  <c r="L24" i="7" s="1"/>
  <c r="D24" i="7"/>
  <c r="H23" i="7"/>
  <c r="M23" i="7" s="1"/>
  <c r="R23" i="7" s="1"/>
  <c r="G23" i="7"/>
  <c r="L23" i="7" s="1"/>
  <c r="D23" i="7"/>
  <c r="M22" i="7"/>
  <c r="H22" i="7"/>
  <c r="G22" i="7"/>
  <c r="L22" i="7" s="1"/>
  <c r="D22" i="7"/>
  <c r="H14" i="7"/>
  <c r="M14" i="7" s="1"/>
  <c r="R14" i="7" s="1"/>
  <c r="G14" i="7"/>
  <c r="L14" i="7" s="1"/>
  <c r="D14" i="7"/>
  <c r="H13" i="7"/>
  <c r="M13" i="7" s="1"/>
  <c r="R13" i="7" s="1"/>
  <c r="G13" i="7"/>
  <c r="L13" i="7" s="1"/>
  <c r="D13" i="7"/>
  <c r="H12" i="7"/>
  <c r="M12" i="7" s="1"/>
  <c r="R12" i="7" s="1"/>
  <c r="G12" i="7"/>
  <c r="L12" i="7" s="1"/>
  <c r="D12" i="7"/>
  <c r="H11" i="7"/>
  <c r="M11" i="7" s="1"/>
  <c r="R11" i="7" s="1"/>
  <c r="G11" i="7"/>
  <c r="L11" i="7" s="1"/>
  <c r="D11" i="7"/>
  <c r="H10" i="7"/>
  <c r="M10" i="7" s="1"/>
  <c r="R10" i="7" s="1"/>
  <c r="G10" i="7"/>
  <c r="L10" i="7" s="1"/>
  <c r="Q10" i="7" s="1"/>
  <c r="D10" i="7"/>
  <c r="H9" i="7"/>
  <c r="M9" i="7" s="1"/>
  <c r="R9" i="7" s="1"/>
  <c r="G9" i="7"/>
  <c r="D9" i="7"/>
  <c r="M8" i="7"/>
  <c r="R8" i="7" s="1"/>
  <c r="H8" i="7"/>
  <c r="G8" i="7"/>
  <c r="L8" i="7" s="1"/>
  <c r="N8" i="7" s="1"/>
  <c r="D8" i="7"/>
  <c r="H7" i="7"/>
  <c r="M7" i="7" s="1"/>
  <c r="R7" i="7" s="1"/>
  <c r="G7" i="7"/>
  <c r="L7" i="7" s="1"/>
  <c r="D7" i="7"/>
  <c r="H6" i="7"/>
  <c r="M6" i="7" s="1"/>
  <c r="R6" i="7" s="1"/>
  <c r="G6" i="7"/>
  <c r="L6" i="7" s="1"/>
  <c r="D6" i="7"/>
  <c r="H5" i="7"/>
  <c r="M5" i="7" s="1"/>
  <c r="R5" i="7" s="1"/>
  <c r="G5" i="7"/>
  <c r="L5" i="7" s="1"/>
  <c r="D5" i="7"/>
  <c r="N6" i="7" l="1"/>
  <c r="Q6" i="7"/>
  <c r="S6" i="7" s="1"/>
  <c r="I10" i="7"/>
  <c r="I6" i="7"/>
  <c r="I8" i="7"/>
  <c r="I23" i="7"/>
  <c r="I29" i="7"/>
  <c r="I35" i="7"/>
  <c r="I14" i="7"/>
  <c r="I27" i="7"/>
  <c r="I33" i="7"/>
  <c r="D38" i="7"/>
  <c r="H38" i="7"/>
  <c r="I12" i="7"/>
  <c r="I25" i="7"/>
  <c r="G27" i="8"/>
  <c r="Q5" i="7"/>
  <c r="S5" i="7" s="1"/>
  <c r="N5" i="7"/>
  <c r="Q7" i="7"/>
  <c r="S7" i="7" s="1"/>
  <c r="N7" i="7"/>
  <c r="Q11" i="7"/>
  <c r="S11" i="7" s="1"/>
  <c r="N11" i="7"/>
  <c r="Q12" i="7"/>
  <c r="S12" i="7" s="1"/>
  <c r="N12" i="7"/>
  <c r="Q13" i="7"/>
  <c r="S13" i="7" s="1"/>
  <c r="N13" i="7"/>
  <c r="Q14" i="7"/>
  <c r="S14" i="7" s="1"/>
  <c r="N14" i="7"/>
  <c r="Q22" i="7"/>
  <c r="N22" i="7"/>
  <c r="Q23" i="7"/>
  <c r="S23" i="7" s="1"/>
  <c r="N23" i="7"/>
  <c r="Q24" i="7"/>
  <c r="S24" i="7" s="1"/>
  <c r="N24" i="7"/>
  <c r="Q25" i="7"/>
  <c r="S25" i="7" s="1"/>
  <c r="N25" i="7"/>
  <c r="Q26" i="7"/>
  <c r="S26" i="7" s="1"/>
  <c r="N26" i="7"/>
  <c r="Q27" i="7"/>
  <c r="S27" i="7" s="1"/>
  <c r="N27" i="7"/>
  <c r="Q28" i="7"/>
  <c r="S28" i="7" s="1"/>
  <c r="N28" i="7"/>
  <c r="Q29" i="7"/>
  <c r="S29" i="7" s="1"/>
  <c r="N29" i="7"/>
  <c r="Q30" i="7"/>
  <c r="S30" i="7" s="1"/>
  <c r="N30" i="7"/>
  <c r="Q31" i="7"/>
  <c r="S31" i="7" s="1"/>
  <c r="N31" i="7"/>
  <c r="Q32" i="7"/>
  <c r="S32" i="7" s="1"/>
  <c r="N32" i="7"/>
  <c r="Q33" i="7"/>
  <c r="S33" i="7" s="1"/>
  <c r="N33" i="7"/>
  <c r="Q34" i="7"/>
  <c r="S34" i="7" s="1"/>
  <c r="N34" i="7"/>
  <c r="Q35" i="7"/>
  <c r="S35" i="7" s="1"/>
  <c r="N35" i="7"/>
  <c r="Q36" i="7"/>
  <c r="S36" i="7" s="1"/>
  <c r="N36" i="7"/>
  <c r="C15" i="2"/>
  <c r="L9" i="7"/>
  <c r="I9" i="7"/>
  <c r="C23" i="2"/>
  <c r="I5" i="7"/>
  <c r="I7" i="7"/>
  <c r="S10" i="7"/>
  <c r="M38" i="7"/>
  <c r="D16" i="7"/>
  <c r="Q8" i="7"/>
  <c r="S8" i="7" s="1"/>
  <c r="N10" i="7"/>
  <c r="L37" i="7"/>
  <c r="D12" i="2"/>
  <c r="E13" i="2"/>
  <c r="E14" i="2"/>
  <c r="C16" i="2"/>
  <c r="C20" i="2"/>
  <c r="D21" i="2"/>
  <c r="C24" i="2"/>
  <c r="D25" i="2"/>
  <c r="I28" i="2"/>
  <c r="F29" i="8" s="1"/>
  <c r="F8" i="8"/>
  <c r="F13" i="8"/>
  <c r="F15" i="8"/>
  <c r="F17" i="8"/>
  <c r="F19" i="8"/>
  <c r="F21" i="8"/>
  <c r="F23" i="8"/>
  <c r="F25" i="8"/>
  <c r="I11" i="7"/>
  <c r="I13" i="7"/>
  <c r="I22" i="7"/>
  <c r="I24" i="7"/>
  <c r="I26" i="7"/>
  <c r="I28" i="7"/>
  <c r="I30" i="7"/>
  <c r="I32" i="7"/>
  <c r="I34" i="7"/>
  <c r="I36" i="7"/>
  <c r="H26" i="2"/>
  <c r="J28" i="2"/>
  <c r="G29" i="8" s="1"/>
  <c r="G8" i="8"/>
  <c r="G13" i="8"/>
  <c r="G15" i="8"/>
  <c r="G17" i="8"/>
  <c r="G19" i="8"/>
  <c r="G21" i="8"/>
  <c r="G23" i="8"/>
  <c r="G25" i="8"/>
  <c r="R22" i="7"/>
  <c r="R38" i="7" s="1"/>
  <c r="F7" i="8"/>
  <c r="F10" i="8"/>
  <c r="F14" i="8"/>
  <c r="F16" i="8"/>
  <c r="F18" i="8"/>
  <c r="F20" i="8"/>
  <c r="F22" i="8"/>
  <c r="F24" i="8"/>
  <c r="G7" i="8"/>
  <c r="G10" i="8"/>
  <c r="G14" i="8"/>
  <c r="G16" i="8"/>
  <c r="G18" i="8"/>
  <c r="G20" i="8"/>
  <c r="G22" i="8"/>
  <c r="G24" i="8"/>
  <c r="D40" i="7" l="1"/>
  <c r="H6" i="2" s="1"/>
  <c r="H9" i="2" s="1"/>
  <c r="E27" i="8" s="1"/>
  <c r="I38" i="7"/>
  <c r="D14" i="2"/>
  <c r="D13" i="2"/>
  <c r="C12" i="2"/>
  <c r="C25" i="2"/>
  <c r="Q37" i="7"/>
  <c r="S37" i="7" s="1"/>
  <c r="N37" i="7"/>
  <c r="Q9" i="7"/>
  <c r="S9" i="7" s="1"/>
  <c r="S16" i="7" s="1"/>
  <c r="N9" i="7"/>
  <c r="N16" i="7" s="1"/>
  <c r="N38" i="7"/>
  <c r="C21" i="2"/>
  <c r="I16" i="7"/>
  <c r="S22" i="7"/>
  <c r="A26" i="5" l="1"/>
  <c r="I40" i="7"/>
  <c r="E6" i="2"/>
  <c r="D6" i="2"/>
  <c r="N40" i="7"/>
  <c r="E25" i="8"/>
  <c r="E23" i="8"/>
  <c r="E21" i="8"/>
  <c r="E19" i="8"/>
  <c r="E17" i="8"/>
  <c r="E15" i="8"/>
  <c r="E13" i="8"/>
  <c r="E8" i="8"/>
  <c r="H28" i="2"/>
  <c r="E29" i="8" s="1"/>
  <c r="E26" i="8"/>
  <c r="E24" i="8"/>
  <c r="E22" i="8"/>
  <c r="E20" i="8"/>
  <c r="E18" i="8"/>
  <c r="E16" i="8"/>
  <c r="E10" i="8"/>
  <c r="E14" i="8"/>
  <c r="E7" i="8"/>
  <c r="C14" i="2"/>
  <c r="C13" i="2"/>
  <c r="S38" i="7"/>
  <c r="C6" i="2" s="1"/>
  <c r="C17" i="2" l="1"/>
  <c r="C9" i="2"/>
  <c r="B7" i="8" s="1"/>
  <c r="D9" i="2"/>
  <c r="C7" i="8" s="1"/>
  <c r="D17" i="2"/>
  <c r="E9" i="2"/>
  <c r="E17" i="2"/>
  <c r="S40" i="7"/>
  <c r="B10" i="8" l="1"/>
  <c r="B19" i="8"/>
  <c r="B20" i="8"/>
  <c r="B8" i="8"/>
  <c r="B23" i="8"/>
  <c r="B16" i="8"/>
  <c r="B21" i="8"/>
  <c r="B17" i="8"/>
  <c r="B25" i="8"/>
  <c r="B24" i="8"/>
  <c r="B13" i="8"/>
  <c r="B22" i="8"/>
  <c r="B26" i="8"/>
  <c r="D18" i="8"/>
  <c r="E26" i="2"/>
  <c r="D27" i="8" s="1"/>
  <c r="B15" i="8"/>
  <c r="D10" i="8"/>
  <c r="D23" i="8"/>
  <c r="D22" i="8"/>
  <c r="D16" i="8"/>
  <c r="D13" i="8"/>
  <c r="D20" i="8"/>
  <c r="D26" i="8"/>
  <c r="D21" i="8"/>
  <c r="D24" i="8"/>
  <c r="D8" i="8"/>
  <c r="D19" i="8"/>
  <c r="D17" i="8"/>
  <c r="D25" i="8"/>
  <c r="D15" i="8"/>
  <c r="D14" i="8"/>
  <c r="B14" i="8"/>
  <c r="C18" i="8"/>
  <c r="D26" i="2"/>
  <c r="C27" i="8" s="1"/>
  <c r="D7" i="8"/>
  <c r="C10" i="8"/>
  <c r="C16" i="8"/>
  <c r="C17" i="8"/>
  <c r="C19" i="8"/>
  <c r="C25" i="8"/>
  <c r="C24" i="8"/>
  <c r="C21" i="8"/>
  <c r="C20" i="8"/>
  <c r="C8" i="8"/>
  <c r="C23" i="8"/>
  <c r="C26" i="8"/>
  <c r="C22" i="8"/>
  <c r="C13" i="8"/>
  <c r="C15" i="8"/>
  <c r="C14" i="8"/>
  <c r="B18" i="8"/>
  <c r="C26" i="2"/>
  <c r="B27" i="8" s="1"/>
  <c r="D28" i="2" l="1"/>
  <c r="C29" i="8" s="1"/>
  <c r="C28" i="2"/>
  <c r="B29" i="8" s="1"/>
  <c r="E28" i="2"/>
  <c r="D29" i="8" s="1"/>
</calcChain>
</file>

<file path=xl/sharedStrings.xml><?xml version="1.0" encoding="utf-8"?>
<sst xmlns="http://schemas.openxmlformats.org/spreadsheetml/2006/main" count="193" uniqueCount="107">
  <si>
    <t>20X1</t>
  </si>
  <si>
    <t>20X2</t>
  </si>
  <si>
    <t>20X3</t>
  </si>
  <si>
    <t>20X0</t>
  </si>
  <si>
    <t>20PY1</t>
  </si>
  <si>
    <t>20PY2</t>
  </si>
  <si>
    <t xml:space="preserve"> </t>
  </si>
  <si>
    <r>
      <rPr>
        <b/>
        <sz val="10"/>
        <color theme="1"/>
        <rFont val="华文楷体"/>
        <family val="3"/>
        <charset val="134"/>
      </rPr>
      <t>内部医疗诊所的收入</t>
    </r>
    <phoneticPr fontId="5" type="noConversion"/>
  </si>
  <si>
    <r>
      <t xml:space="preserve">  CPT</t>
    </r>
    <r>
      <rPr>
        <b/>
        <sz val="10"/>
        <color theme="1"/>
        <rFont val="华文楷体"/>
        <family val="3"/>
        <charset val="134"/>
      </rPr>
      <t>代码</t>
    </r>
    <phoneticPr fontId="5" type="noConversion"/>
  </si>
  <si>
    <r>
      <rPr>
        <b/>
        <sz val="10"/>
        <color theme="1"/>
        <rFont val="华文楷体"/>
        <family val="3"/>
        <charset val="134"/>
      </rPr>
      <t>收费率</t>
    </r>
    <phoneticPr fontId="5" type="noConversion"/>
  </si>
  <si>
    <r>
      <rPr>
        <b/>
        <sz val="10"/>
        <rFont val="华文楷体"/>
        <family val="3"/>
        <charset val="134"/>
      </rPr>
      <t>患者人数</t>
    </r>
    <phoneticPr fontId="5" type="noConversion"/>
  </si>
  <si>
    <r>
      <rPr>
        <b/>
        <sz val="10"/>
        <color theme="1"/>
        <rFont val="华文楷体"/>
        <family val="3"/>
        <charset val="134"/>
      </rPr>
      <t>收入</t>
    </r>
    <phoneticPr fontId="5" type="noConversion"/>
  </si>
  <si>
    <r>
      <rPr>
        <b/>
        <sz val="10"/>
        <color theme="1"/>
        <rFont val="华文楷体"/>
        <family val="3"/>
        <charset val="134"/>
      </rPr>
      <t>内部医疗诊所的收入</t>
    </r>
    <phoneticPr fontId="5" type="noConversion"/>
  </si>
  <si>
    <r>
      <rPr>
        <b/>
        <sz val="10"/>
        <color theme="1"/>
        <rFont val="华文楷体"/>
        <family val="3"/>
        <charset val="134"/>
      </rPr>
      <t>内部医疗诊所的收入</t>
    </r>
    <phoneticPr fontId="5" type="noConversion"/>
  </si>
  <si>
    <r>
      <rPr>
        <b/>
        <sz val="10"/>
        <color theme="1"/>
        <rFont val="华文楷体"/>
        <family val="3"/>
        <charset val="134"/>
      </rPr>
      <t>收费率</t>
    </r>
    <phoneticPr fontId="5" type="noConversion"/>
  </si>
  <si>
    <r>
      <rPr>
        <b/>
        <sz val="10"/>
        <color theme="1"/>
        <rFont val="华文楷体"/>
        <family val="3"/>
        <charset val="134"/>
      </rPr>
      <t>收入</t>
    </r>
    <phoneticPr fontId="5" type="noConversion"/>
  </si>
  <si>
    <r>
      <rPr>
        <b/>
        <sz val="10"/>
        <rFont val="华文楷体"/>
        <family val="3"/>
        <charset val="134"/>
      </rPr>
      <t>患者人数</t>
    </r>
    <phoneticPr fontId="5" type="noConversion"/>
  </si>
  <si>
    <r>
      <t xml:space="preserve">  CPT</t>
    </r>
    <r>
      <rPr>
        <b/>
        <sz val="10"/>
        <color theme="1"/>
        <rFont val="华文楷体"/>
        <family val="3"/>
        <charset val="134"/>
      </rPr>
      <t>代码</t>
    </r>
    <phoneticPr fontId="5" type="noConversion"/>
  </si>
  <si>
    <r>
      <rPr>
        <b/>
        <sz val="10"/>
        <color theme="1"/>
        <rFont val="华文楷体"/>
        <family val="3"/>
        <charset val="134"/>
      </rPr>
      <t>收入</t>
    </r>
    <phoneticPr fontId="5" type="noConversion"/>
  </si>
  <si>
    <r>
      <rPr>
        <b/>
        <sz val="10"/>
        <color theme="1"/>
        <rFont val="华文楷体"/>
        <family val="3"/>
        <charset val="134"/>
      </rPr>
      <t>治病服务收入总额</t>
    </r>
    <phoneticPr fontId="5" type="noConversion"/>
  </si>
  <si>
    <r>
      <rPr>
        <b/>
        <sz val="10"/>
        <rFont val="华文楷体"/>
        <family val="3"/>
        <charset val="134"/>
      </rPr>
      <t>患者人数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</si>
  <si>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20X0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</si>
  <si>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20X1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</si>
  <si>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20X2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</si>
  <si>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医疗保险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5" type="noConversion"/>
  </si>
  <si>
    <r>
      <rPr>
        <b/>
        <sz val="10"/>
        <color theme="1"/>
        <rFont val="华文楷体"/>
        <family val="3"/>
        <charset val="134"/>
      </rPr>
      <t>已知数据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5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</si>
  <si>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5" type="noConversion"/>
  </si>
  <si>
    <r>
      <rPr>
        <b/>
        <sz val="10"/>
        <color theme="1"/>
        <rFont val="华文楷体"/>
        <family val="3"/>
        <charset val="134"/>
      </rPr>
      <t>商业保险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5" type="noConversion"/>
  </si>
  <si>
    <r>
      <rPr>
        <b/>
        <sz val="10"/>
        <color theme="1"/>
        <rFont val="华文楷体"/>
        <family val="3"/>
        <charset val="134"/>
      </rPr>
      <t>已知数据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医疗保险</t>
    </r>
    <phoneticPr fontId="5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</si>
  <si>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医疗保险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</si>
  <si>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20X0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</si>
  <si>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20X1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</si>
  <si>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20X2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</si>
  <si>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20X3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</si>
  <si>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医疗保险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5" type="noConversion"/>
  </si>
  <si>
    <r>
      <rPr>
        <b/>
        <sz val="10"/>
        <color theme="1"/>
        <rFont val="华文楷体"/>
        <family val="3"/>
        <charset val="134"/>
      </rPr>
      <t>预测数据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商业保险</t>
    </r>
    <phoneticPr fontId="5" type="noConversion"/>
  </si>
  <si>
    <r>
      <rPr>
        <b/>
        <sz val="10"/>
        <color theme="1"/>
        <rFont val="华文楷体"/>
        <family val="3"/>
        <charset val="134"/>
      </rPr>
      <t>截止</t>
    </r>
    <r>
      <rPr>
        <b/>
        <sz val="10"/>
        <color theme="1"/>
        <rFont val="Times New Roman"/>
        <family val="1"/>
      </rPr>
      <t>20X3</t>
    </r>
    <r>
      <rPr>
        <b/>
        <sz val="10"/>
        <color theme="1"/>
        <rFont val="华文楷体"/>
        <family val="3"/>
        <charset val="134"/>
      </rPr>
      <t>年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华文楷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华文楷体"/>
        <family val="3"/>
        <charset val="134"/>
      </rPr>
      <t>日</t>
    </r>
    <phoneticPr fontId="5" type="noConversion"/>
  </si>
  <si>
    <r>
      <rPr>
        <b/>
        <sz val="10"/>
        <color theme="1"/>
        <rFont val="华文楷体"/>
        <family val="3"/>
        <charset val="134"/>
      </rPr>
      <t>商业保险</t>
    </r>
    <r>
      <rPr>
        <b/>
        <sz val="10"/>
        <color theme="1"/>
        <rFont val="Times New Roman"/>
        <family val="1"/>
      </rPr>
      <t>——</t>
    </r>
    <r>
      <rPr>
        <b/>
        <sz val="10"/>
        <color theme="1"/>
        <rFont val="华文楷体"/>
        <family val="3"/>
        <charset val="134"/>
      </rPr>
      <t>合计</t>
    </r>
    <phoneticPr fontId="5" type="noConversion"/>
  </si>
  <si>
    <r>
      <rPr>
        <b/>
        <sz val="10"/>
        <color theme="1"/>
        <rFont val="华文楷体"/>
        <family val="3"/>
        <charset val="134"/>
      </rPr>
      <t>收入假设：</t>
    </r>
    <phoneticPr fontId="5" type="noConversion"/>
  </si>
  <si>
    <r>
      <t xml:space="preserve"> </t>
    </r>
    <r>
      <rPr>
        <sz val="10"/>
        <color theme="1"/>
        <rFont val="华文楷体"/>
        <family val="3"/>
        <charset val="134"/>
      </rPr>
      <t>医疗保险</t>
    </r>
    <phoneticPr fontId="5" type="noConversion"/>
  </si>
  <si>
    <r>
      <rPr>
        <sz val="10"/>
        <color theme="1"/>
        <rFont val="华文楷体"/>
        <family val="3"/>
        <charset val="134"/>
      </rPr>
      <t>个人所得税</t>
    </r>
    <phoneticPr fontId="5" type="noConversion"/>
  </si>
  <si>
    <r>
      <rPr>
        <sz val="10"/>
        <color theme="1"/>
        <rFont val="华文楷体"/>
        <family val="3"/>
        <charset val="134"/>
      </rPr>
      <t>租金费用</t>
    </r>
    <phoneticPr fontId="5" type="noConversion"/>
  </si>
  <si>
    <r>
      <rPr>
        <sz val="10"/>
        <color theme="1"/>
        <rFont val="华文楷体"/>
        <family val="3"/>
        <charset val="134"/>
      </rPr>
      <t>折旧费</t>
    </r>
    <phoneticPr fontId="5" type="noConversion"/>
  </si>
  <si>
    <r>
      <rPr>
        <sz val="10"/>
        <color theme="1"/>
        <rFont val="华文楷体"/>
        <family val="3"/>
        <charset val="134"/>
      </rPr>
      <t>保险费</t>
    </r>
    <phoneticPr fontId="5" type="noConversion"/>
  </si>
  <si>
    <r>
      <rPr>
        <sz val="10"/>
        <color theme="1"/>
        <rFont val="华文楷体"/>
        <family val="3"/>
        <charset val="134"/>
      </rPr>
      <t>杂项费用</t>
    </r>
    <phoneticPr fontId="5" type="noConversion"/>
  </si>
  <si>
    <r>
      <rPr>
        <b/>
        <sz val="10"/>
        <color theme="1"/>
        <rFont val="华文楷体"/>
        <family val="3"/>
        <charset val="134"/>
      </rPr>
      <t>内部医疗诊所</t>
    </r>
    <phoneticPr fontId="5" type="noConversion"/>
  </si>
  <si>
    <r>
      <rPr>
        <b/>
        <sz val="10"/>
        <color theme="1"/>
        <rFont val="华文楷体"/>
        <family val="3"/>
        <charset val="134"/>
      </rPr>
      <t>假设表</t>
    </r>
    <phoneticPr fontId="5" type="noConversion"/>
  </si>
  <si>
    <r>
      <rPr>
        <sz val="10"/>
        <color theme="1"/>
        <rFont val="华文楷体"/>
        <family val="3"/>
        <charset val="134"/>
      </rPr>
      <t>商业保险</t>
    </r>
    <phoneticPr fontId="5" type="noConversion"/>
  </si>
  <si>
    <r>
      <rPr>
        <sz val="10"/>
        <rFont val="华文楷体"/>
        <family val="3"/>
        <charset val="134"/>
      </rPr>
      <t>其他收入</t>
    </r>
    <phoneticPr fontId="5" type="noConversion"/>
  </si>
  <si>
    <r>
      <rPr>
        <b/>
        <sz val="10"/>
        <color theme="1"/>
        <rFont val="华文楷体"/>
        <family val="3"/>
        <charset val="134"/>
      </rPr>
      <t>销售量假设：</t>
    </r>
    <phoneticPr fontId="5" type="noConversion"/>
  </si>
  <si>
    <r>
      <rPr>
        <sz val="10"/>
        <color theme="1"/>
        <rFont val="华文楷体"/>
        <family val="3"/>
        <charset val="134"/>
      </rPr>
      <t>年份</t>
    </r>
    <phoneticPr fontId="5" type="noConversion"/>
  </si>
  <si>
    <r>
      <rPr>
        <sz val="10"/>
        <color theme="1"/>
        <rFont val="华文楷体"/>
        <family val="3"/>
        <charset val="134"/>
      </rPr>
      <t>员工福利费</t>
    </r>
    <phoneticPr fontId="5" type="noConversion"/>
  </si>
  <si>
    <r>
      <rPr>
        <sz val="10"/>
        <color theme="1"/>
        <rFont val="华文楷体"/>
        <family val="3"/>
        <charset val="134"/>
      </rPr>
      <t>租金费用</t>
    </r>
    <phoneticPr fontId="5" type="noConversion"/>
  </si>
  <si>
    <r>
      <rPr>
        <sz val="10"/>
        <color theme="1"/>
        <rFont val="华文楷体"/>
        <family val="3"/>
        <charset val="134"/>
      </rPr>
      <t>利息</t>
    </r>
    <phoneticPr fontId="5" type="noConversion"/>
  </si>
  <si>
    <r>
      <rPr>
        <sz val="10"/>
        <color theme="1"/>
        <rFont val="华文楷体"/>
        <family val="3"/>
        <charset val="134"/>
      </rPr>
      <t>其他全部费用</t>
    </r>
    <phoneticPr fontId="5" type="noConversion"/>
  </si>
  <si>
    <r>
      <rPr>
        <sz val="10"/>
        <color theme="1"/>
        <rFont val="华文楷体"/>
        <family val="3"/>
        <charset val="134"/>
      </rPr>
      <t>折旧费</t>
    </r>
    <phoneticPr fontId="5" type="noConversion"/>
  </si>
  <si>
    <r>
      <t xml:space="preserve"> </t>
    </r>
    <r>
      <rPr>
        <sz val="10"/>
        <color theme="1"/>
        <rFont val="华文楷体"/>
        <family val="3"/>
        <charset val="134"/>
      </rPr>
      <t>专家费</t>
    </r>
    <phoneticPr fontId="5" type="noConversion"/>
  </si>
  <si>
    <r>
      <rPr>
        <b/>
        <sz val="10"/>
        <color theme="1"/>
        <rFont val="华文楷体"/>
        <family val="3"/>
        <charset val="134"/>
      </rPr>
      <t>费用假设：</t>
    </r>
    <phoneticPr fontId="5" type="noConversion"/>
  </si>
  <si>
    <r>
      <rPr>
        <sz val="10"/>
        <color theme="1"/>
        <rFont val="华文楷体"/>
        <family val="3"/>
        <charset val="134"/>
      </rPr>
      <t>个人所得税</t>
    </r>
    <phoneticPr fontId="5" type="noConversion"/>
  </si>
  <si>
    <r>
      <rPr>
        <sz val="10"/>
        <color theme="1"/>
        <rFont val="华文楷体"/>
        <family val="3"/>
        <charset val="134"/>
      </rPr>
      <t>保险费</t>
    </r>
    <phoneticPr fontId="5" type="noConversion"/>
  </si>
  <si>
    <r>
      <rPr>
        <b/>
        <sz val="10"/>
        <color rgb="FF000000"/>
        <rFont val="华文楷体"/>
        <family val="3"/>
        <charset val="134"/>
      </rPr>
      <t>收入</t>
    </r>
    <phoneticPr fontId="5" type="noConversion"/>
  </si>
  <si>
    <r>
      <rPr>
        <sz val="10"/>
        <color rgb="FF000000"/>
        <rFont val="华文楷体"/>
        <family val="3"/>
        <charset val="134"/>
      </rPr>
      <t>其他收入</t>
    </r>
    <phoneticPr fontId="5" type="noConversion"/>
  </si>
  <si>
    <r>
      <t xml:space="preserve">    </t>
    </r>
    <r>
      <rPr>
        <b/>
        <sz val="10"/>
        <color rgb="FF000000"/>
        <rFont val="华文楷体"/>
        <family val="3"/>
        <charset val="134"/>
      </rPr>
      <t>收入总额</t>
    </r>
    <phoneticPr fontId="5" type="noConversion"/>
  </si>
  <si>
    <r>
      <rPr>
        <b/>
        <sz val="10"/>
        <color rgb="FF000000"/>
        <rFont val="华文楷体"/>
        <family val="3"/>
        <charset val="134"/>
      </rPr>
      <t>费用</t>
    </r>
    <phoneticPr fontId="5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</si>
  <si>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费用总额</t>
    </r>
    <phoneticPr fontId="5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</si>
  <si>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净利润（亏损）</t>
    </r>
    <phoneticPr fontId="5" type="noConversion"/>
  </si>
  <si>
    <r>
      <rPr>
        <b/>
        <sz val="10"/>
        <color rgb="FF000000"/>
        <rFont val="华文楷体"/>
        <family val="3"/>
        <charset val="134"/>
      </rPr>
      <t>内部医疗诊所</t>
    </r>
    <phoneticPr fontId="5" type="noConversion"/>
  </si>
  <si>
    <r>
      <rPr>
        <b/>
        <sz val="10"/>
        <color rgb="FF000000"/>
        <rFont val="华文楷体"/>
        <family val="3"/>
        <charset val="134"/>
      </rPr>
      <t>预计利润表</t>
    </r>
    <phoneticPr fontId="5" type="noConversion"/>
  </si>
  <si>
    <r>
      <rPr>
        <b/>
        <sz val="10"/>
        <color rgb="FF000000"/>
        <rFont val="华文楷体"/>
        <family val="3"/>
        <charset val="134"/>
      </rPr>
      <t>利润表</t>
    </r>
    <phoneticPr fontId="5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</si>
  <si>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 xml:space="preserve"> 20X1 ~ 20X3</t>
    </r>
    <r>
      <rPr>
        <b/>
        <sz val="10"/>
        <color rgb="FF000000"/>
        <rFont val="华文楷体"/>
        <family val="3"/>
        <charset val="134"/>
      </rPr>
      <t>年的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5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</si>
  <si>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>20X0</t>
    </r>
    <r>
      <rPr>
        <b/>
        <sz val="10"/>
        <color rgb="FF000000"/>
        <rFont val="华文楷体"/>
        <family val="3"/>
        <charset val="134"/>
      </rPr>
      <t>年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5" type="noConversion"/>
  </si>
  <si>
    <r>
      <rPr>
        <b/>
        <sz val="10"/>
        <color rgb="FF000000"/>
        <rFont val="华文楷体"/>
        <family val="3"/>
        <charset val="134"/>
      </rPr>
      <t>收入</t>
    </r>
    <phoneticPr fontId="5" type="noConversion"/>
  </si>
  <si>
    <r>
      <rPr>
        <sz val="10"/>
        <color rgb="FF000000"/>
        <rFont val="华文楷体"/>
        <family val="3"/>
        <charset val="134"/>
      </rPr>
      <t>治病服务收入</t>
    </r>
    <phoneticPr fontId="5" type="noConversion"/>
  </si>
  <si>
    <r>
      <rPr>
        <sz val="10"/>
        <color rgb="FF000000"/>
        <rFont val="华文楷体"/>
        <family val="3"/>
        <charset val="134"/>
      </rPr>
      <t>其他收入</t>
    </r>
    <phoneticPr fontId="5" type="noConversion"/>
  </si>
  <si>
    <r>
      <t xml:space="preserve">    </t>
    </r>
    <r>
      <rPr>
        <b/>
        <sz val="10"/>
        <color rgb="FF000000"/>
        <rFont val="华文楷体"/>
        <family val="3"/>
        <charset val="134"/>
      </rPr>
      <t>收入总额</t>
    </r>
    <phoneticPr fontId="5" type="noConversion"/>
  </si>
  <si>
    <r>
      <rPr>
        <b/>
        <sz val="10"/>
        <color rgb="FF000000"/>
        <rFont val="华文楷体"/>
        <family val="3"/>
        <charset val="134"/>
      </rPr>
      <t>费用</t>
    </r>
    <phoneticPr fontId="5" type="noConversion"/>
  </si>
  <si>
    <r>
      <rPr>
        <sz val="10"/>
        <color theme="1"/>
        <rFont val="华文楷体"/>
        <family val="3"/>
        <charset val="134"/>
      </rPr>
      <t>工资</t>
    </r>
    <phoneticPr fontId="5" type="noConversion"/>
  </si>
  <si>
    <r>
      <rPr>
        <sz val="10"/>
        <color theme="1"/>
        <rFont val="华文楷体"/>
        <family val="3"/>
        <charset val="134"/>
      </rPr>
      <t>员工福利</t>
    </r>
    <phoneticPr fontId="5" type="noConversion"/>
  </si>
  <si>
    <r>
      <rPr>
        <sz val="10"/>
        <color theme="1"/>
        <rFont val="华文楷体"/>
        <family val="3"/>
        <charset val="134"/>
      </rPr>
      <t>个人所得税</t>
    </r>
    <phoneticPr fontId="5" type="noConversion"/>
  </si>
  <si>
    <r>
      <rPr>
        <sz val="10"/>
        <color theme="1"/>
        <rFont val="华文楷体"/>
        <family val="3"/>
        <charset val="134"/>
      </rPr>
      <t>租金费用</t>
    </r>
    <phoneticPr fontId="5" type="noConversion"/>
  </si>
  <si>
    <r>
      <rPr>
        <sz val="10"/>
        <color theme="1"/>
        <rFont val="华文楷体"/>
        <family val="3"/>
        <charset val="134"/>
      </rPr>
      <t>折旧费</t>
    </r>
    <phoneticPr fontId="5" type="noConversion"/>
  </si>
  <si>
    <r>
      <rPr>
        <sz val="10"/>
        <color theme="1"/>
        <rFont val="华文楷体"/>
        <family val="3"/>
        <charset val="134"/>
      </rPr>
      <t>保险费</t>
    </r>
    <phoneticPr fontId="5" type="noConversion"/>
  </si>
  <si>
    <r>
      <rPr>
        <sz val="10"/>
        <color theme="1"/>
        <rFont val="华文楷体"/>
        <family val="3"/>
        <charset val="134"/>
      </rPr>
      <t>公共事业费</t>
    </r>
    <phoneticPr fontId="5" type="noConversion"/>
  </si>
  <si>
    <r>
      <rPr>
        <sz val="10"/>
        <color theme="1"/>
        <rFont val="华文楷体"/>
        <family val="3"/>
        <charset val="134"/>
      </rPr>
      <t>利息费用</t>
    </r>
    <phoneticPr fontId="5" type="noConversion"/>
  </si>
  <si>
    <r>
      <rPr>
        <sz val="10"/>
        <color theme="1"/>
        <rFont val="华文楷体"/>
        <family val="3"/>
        <charset val="134"/>
      </rPr>
      <t>办公耗材</t>
    </r>
    <phoneticPr fontId="5" type="noConversion"/>
  </si>
  <si>
    <r>
      <rPr>
        <sz val="10"/>
        <color theme="1"/>
        <rFont val="华文楷体"/>
        <family val="3"/>
        <charset val="134"/>
      </rPr>
      <t>服务合同</t>
    </r>
    <phoneticPr fontId="5" type="noConversion"/>
  </si>
  <si>
    <r>
      <rPr>
        <sz val="10"/>
        <color theme="1"/>
        <rFont val="华文楷体"/>
        <family val="3"/>
        <charset val="134"/>
      </rPr>
      <t>清洁和维护</t>
    </r>
    <phoneticPr fontId="5" type="noConversion"/>
  </si>
  <si>
    <r>
      <rPr>
        <sz val="10"/>
        <color theme="1"/>
        <rFont val="华文楷体"/>
        <family val="3"/>
        <charset val="134"/>
      </rPr>
      <t>电话</t>
    </r>
    <r>
      <rPr>
        <sz val="10"/>
        <color theme="1"/>
        <rFont val="Times New Roman"/>
        <family val="1"/>
      </rPr>
      <t>/</t>
    </r>
    <r>
      <rPr>
        <sz val="10"/>
        <color theme="1"/>
        <rFont val="华文楷体"/>
        <family val="3"/>
        <charset val="134"/>
      </rPr>
      <t>呼机</t>
    </r>
    <phoneticPr fontId="5" type="noConversion"/>
  </si>
  <si>
    <r>
      <rPr>
        <sz val="10"/>
        <color theme="1"/>
        <rFont val="华文楷体"/>
        <family val="3"/>
        <charset val="134"/>
      </rPr>
      <t>电话</t>
    </r>
    <r>
      <rPr>
        <sz val="10"/>
        <color theme="1"/>
        <rFont val="Times New Roman"/>
        <family val="1"/>
      </rPr>
      <t>/</t>
    </r>
    <r>
      <rPr>
        <sz val="10"/>
        <color theme="1"/>
        <rFont val="华文楷体"/>
        <family val="3"/>
        <charset val="134"/>
      </rPr>
      <t>呼机</t>
    </r>
    <phoneticPr fontId="5" type="noConversion"/>
  </si>
  <si>
    <r>
      <rPr>
        <sz val="10"/>
        <color theme="1"/>
        <rFont val="华文楷体"/>
        <family val="3"/>
        <charset val="134"/>
      </rPr>
      <t>专家费用</t>
    </r>
    <r>
      <rPr>
        <sz val="10"/>
        <color theme="1"/>
        <rFont val="Times New Roman"/>
        <family val="1"/>
      </rPr>
      <t xml:space="preserve">   </t>
    </r>
    <phoneticPr fontId="5" type="noConversion"/>
  </si>
  <si>
    <r>
      <rPr>
        <sz val="10"/>
        <color theme="1"/>
        <rFont val="华文楷体"/>
        <family val="3"/>
        <charset val="134"/>
      </rPr>
      <t>其他营业费用</t>
    </r>
    <phoneticPr fontId="5" type="noConversion"/>
  </si>
  <si>
    <r>
      <rPr>
        <sz val="10"/>
        <color theme="1"/>
        <rFont val="华文楷体"/>
        <family val="3"/>
        <charset val="134"/>
      </rPr>
      <t>其他营业费用</t>
    </r>
    <phoneticPr fontId="5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</si>
  <si>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费用总额</t>
    </r>
    <phoneticPr fontId="5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</si>
  <si>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净利润（亏损）</t>
    </r>
    <phoneticPr fontId="5" type="noConversion"/>
  </si>
  <si>
    <r>
      <rPr>
        <b/>
        <sz val="10"/>
        <color rgb="FF000000"/>
        <rFont val="华文楷体"/>
        <family val="3"/>
        <charset val="134"/>
      </rPr>
      <t>结构百分比分析</t>
    </r>
    <phoneticPr fontId="5" type="noConversion"/>
  </si>
  <si>
    <r>
      <rPr>
        <b/>
        <sz val="10"/>
        <color rgb="FF000000"/>
        <rFont val="华文楷体"/>
        <family val="3"/>
        <charset val="134"/>
      </rPr>
      <t>截止</t>
    </r>
    <r>
      <rPr>
        <b/>
        <sz val="10"/>
        <color rgb="FF000000"/>
        <rFont val="Times New Roman"/>
        <family val="1"/>
      </rPr>
      <t xml:space="preserve">20PY2 </t>
    </r>
    <r>
      <rPr>
        <b/>
        <sz val="10"/>
        <color rgb="FF000000"/>
        <rFont val="华文楷体"/>
        <family val="3"/>
        <charset val="134"/>
      </rPr>
      <t>、</t>
    </r>
    <r>
      <rPr>
        <b/>
        <sz val="10"/>
        <color rgb="FF000000"/>
        <rFont val="Times New Roman"/>
        <family val="1"/>
      </rPr>
      <t xml:space="preserve"> 20X1 ~ 20X3</t>
    </r>
    <r>
      <rPr>
        <b/>
        <sz val="10"/>
        <color rgb="FF000000"/>
        <rFont val="华文楷体"/>
        <family val="3"/>
        <charset val="134"/>
      </rPr>
      <t>年的</t>
    </r>
    <r>
      <rPr>
        <b/>
        <sz val="10"/>
        <color rgb="FF000000"/>
        <rFont val="Times New Roman"/>
        <family val="1"/>
      </rPr>
      <t>12</t>
    </r>
    <r>
      <rPr>
        <b/>
        <sz val="10"/>
        <color rgb="FF000000"/>
        <rFont val="华文楷体"/>
        <family val="3"/>
        <charset val="134"/>
      </rPr>
      <t>月</t>
    </r>
    <r>
      <rPr>
        <b/>
        <sz val="10"/>
        <color rgb="FF000000"/>
        <rFont val="Times New Roman"/>
        <family val="1"/>
      </rPr>
      <t>31</t>
    </r>
    <r>
      <rPr>
        <b/>
        <sz val="10"/>
        <color rgb="FF000000"/>
        <rFont val="华文楷体"/>
        <family val="3"/>
        <charset val="134"/>
      </rPr>
      <t>日</t>
    </r>
    <phoneticPr fontId="5" type="noConversion"/>
  </si>
  <si>
    <r>
      <rPr>
        <b/>
        <sz val="10"/>
        <color rgb="FF000000"/>
        <rFont val="华文楷体"/>
        <family val="3"/>
        <charset val="134"/>
      </rPr>
      <t>内部医疗诊所</t>
    </r>
    <phoneticPr fontId="5" type="noConversion"/>
  </si>
  <si>
    <r>
      <rPr>
        <sz val="10"/>
        <color rgb="FF000000"/>
        <rFont val="华文楷体"/>
        <family val="3"/>
        <charset val="134"/>
      </rPr>
      <t>治病服务收入</t>
    </r>
    <phoneticPr fontId="5" type="noConversion"/>
  </si>
  <si>
    <r>
      <rPr>
        <sz val="10"/>
        <color theme="1"/>
        <rFont val="华文楷体"/>
        <family val="3"/>
        <charset val="134"/>
      </rPr>
      <t>工资</t>
    </r>
    <phoneticPr fontId="5" type="noConversion"/>
  </si>
  <si>
    <r>
      <rPr>
        <sz val="10"/>
        <color theme="1"/>
        <rFont val="华文楷体"/>
        <family val="3"/>
        <charset val="134"/>
      </rPr>
      <t>员工福利</t>
    </r>
    <phoneticPr fontId="5" type="noConversion"/>
  </si>
  <si>
    <r>
      <rPr>
        <sz val="10"/>
        <color theme="1"/>
        <rFont val="华文楷体"/>
        <family val="3"/>
        <charset val="134"/>
      </rPr>
      <t>折旧费</t>
    </r>
    <phoneticPr fontId="5" type="noConversion"/>
  </si>
  <si>
    <r>
      <rPr>
        <sz val="10"/>
        <color theme="1"/>
        <rFont val="华文楷体"/>
        <family val="3"/>
        <charset val="134"/>
      </rPr>
      <t>公共事业费</t>
    </r>
    <phoneticPr fontId="5" type="noConversion"/>
  </si>
  <si>
    <r>
      <rPr>
        <sz val="10"/>
        <color theme="1"/>
        <rFont val="华文楷体"/>
        <family val="3"/>
        <charset val="134"/>
      </rPr>
      <t>利息费用</t>
    </r>
    <phoneticPr fontId="5" type="noConversion"/>
  </si>
  <si>
    <r>
      <rPr>
        <sz val="10"/>
        <color theme="1"/>
        <rFont val="华文楷体"/>
        <family val="3"/>
        <charset val="134"/>
      </rPr>
      <t>办公耗材</t>
    </r>
    <phoneticPr fontId="5" type="noConversion"/>
  </si>
  <si>
    <r>
      <rPr>
        <sz val="10"/>
        <color theme="1"/>
        <rFont val="华文楷体"/>
        <family val="3"/>
        <charset val="134"/>
      </rPr>
      <t>服务合同</t>
    </r>
    <phoneticPr fontId="5" type="noConversion"/>
  </si>
  <si>
    <r>
      <rPr>
        <sz val="10"/>
        <color theme="1"/>
        <rFont val="华文楷体"/>
        <family val="3"/>
        <charset val="134"/>
      </rPr>
      <t>专家费用</t>
    </r>
    <r>
      <rPr>
        <sz val="10"/>
        <color theme="1"/>
        <rFont val="Times New Roman"/>
        <family val="1"/>
      </rPr>
      <t xml:space="preserve">   </t>
    </r>
    <phoneticPr fontId="5" type="noConversion"/>
  </si>
  <si>
    <r>
      <t xml:space="preserve">     </t>
    </r>
    <r>
      <rPr>
        <b/>
        <sz val="10"/>
        <color rgb="FF000000"/>
        <rFont val="华文楷体"/>
        <family val="3"/>
        <charset val="134"/>
      </rPr>
      <t>净利润（亏损）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</si>
</sst>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$&quot;#,##0_);[Red]\(&quot;$&quot;#,##0\)"/>
    <numFmt numFmtId="177" formatCode="_(&quot;$&quot;* #,##0_);_(&quot;$&quot;* \(#,##0\);_(&quot;$&quot;* &quot;-&quot;??_);_(@_)"/>
    <numFmt numFmtId="178" formatCode="_(&quot;$&quot;* #,##0.00_);_(&quot;$&quot;* \(#,##0.00\);_(&quot;$&quot;* &quot;-&quot;??_);_(@_)"/>
    <numFmt numFmtId="179" formatCode="_(* #,##0_);_(* \(#,##0\);_(* &quot;-&quot;??_);_(@_)"/>
    <numFmt numFmtId="180" formatCode="&quot;$&quot;#,##0.00_);[Red]\(&quot;$&quot;#,##0.00\)"/>
    <numFmt numFmtId="181" formatCode="0.0%"/>
    <numFmt numFmtId="182" formatCode="&quot;$&quot;#,##0_);\(&quot;$&quot;#,##0\)"/>
  </numFmts>
  <fonts count="20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华文仿宋"/>
      <family val="3"/>
      <charset val="134"/>
    </font>
    <font>
      <b/>
      <sz val="10"/>
      <color theme="1"/>
      <name val="华文楷体"/>
      <family val="3"/>
      <charset val="134"/>
    </font>
    <font>
      <sz val="10"/>
      <color theme="1"/>
      <name val="华文楷体"/>
      <family val="3"/>
      <charset val="134"/>
    </font>
    <font>
      <b/>
      <sz val="10"/>
      <name val="华文楷体"/>
      <family val="3"/>
      <charset val="134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华文楷体"/>
      <family val="3"/>
      <charset val="134"/>
    </font>
    <font>
      <sz val="10"/>
      <color rgb="FF000000"/>
      <name val="华文楷体"/>
      <family val="3"/>
      <charset val="134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178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1" fillId="0" borderId="0" xfId="2" applyNumberFormat="1" applyFont="1"/>
    <xf numFmtId="10" fontId="1" fillId="0" borderId="2" xfId="2" applyNumberFormat="1" applyFont="1" applyBorder="1"/>
    <xf numFmtId="10" fontId="1" fillId="0" borderId="0" xfId="2" applyNumberFormat="1" applyFont="1" applyBorder="1"/>
    <xf numFmtId="10" fontId="1" fillId="0" borderId="3" xfId="2" applyNumberFormat="1" applyFont="1" applyBorder="1"/>
    <xf numFmtId="0" fontId="1" fillId="0" borderId="0" xfId="0" applyFont="1" applyBorder="1"/>
    <xf numFmtId="10" fontId="1" fillId="0" borderId="4" xfId="2" applyNumberFormat="1" applyFont="1" applyBorder="1"/>
    <xf numFmtId="177" fontId="0" fillId="0" borderId="0" xfId="1" applyNumberFormat="1" applyFont="1"/>
    <xf numFmtId="176" fontId="1" fillId="0" borderId="0" xfId="0" applyNumberFormat="1" applyFont="1"/>
    <xf numFmtId="180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12" xfId="0" applyFont="1" applyBorder="1" applyAlignment="1">
      <alignment horizontal="center"/>
    </xf>
    <xf numFmtId="180" fontId="1" fillId="0" borderId="12" xfId="0" applyNumberFormat="1" applyFont="1" applyBorder="1" applyAlignment="1">
      <alignment horizontal="center"/>
    </xf>
    <xf numFmtId="176" fontId="1" fillId="0" borderId="12" xfId="0" applyNumberFormat="1" applyFont="1" applyBorder="1" applyAlignment="1">
      <alignment horizontal="center"/>
    </xf>
    <xf numFmtId="178" fontId="1" fillId="0" borderId="12" xfId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77" fontId="1" fillId="0" borderId="12" xfId="1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10" fontId="1" fillId="2" borderId="12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181" fontId="1" fillId="2" borderId="12" xfId="2" applyNumberFormat="1" applyFont="1" applyFill="1" applyBorder="1"/>
    <xf numFmtId="181" fontId="1" fillId="0" borderId="0" xfId="2" applyNumberFormat="1" applyFont="1"/>
    <xf numFmtId="0" fontId="1" fillId="0" borderId="0" xfId="0" applyFont="1" applyAlignment="1"/>
    <xf numFmtId="10" fontId="1" fillId="2" borderId="12" xfId="2" applyNumberFormat="1" applyFont="1" applyFill="1" applyBorder="1"/>
    <xf numFmtId="182" fontId="1" fillId="2" borderId="12" xfId="0" applyNumberFormat="1" applyFont="1" applyFill="1" applyBorder="1"/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8" fillId="0" borderId="0" xfId="0" applyFont="1"/>
    <xf numFmtId="0" fontId="7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9" fontId="13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76" fontId="7" fillId="0" borderId="12" xfId="0" applyNumberFormat="1" applyFont="1" applyBorder="1" applyAlignment="1">
      <alignment horizontal="center"/>
    </xf>
    <xf numFmtId="177" fontId="7" fillId="0" borderId="12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0" fontId="7" fillId="0" borderId="0" xfId="0" applyFont="1"/>
    <xf numFmtId="176" fontId="7" fillId="0" borderId="0" xfId="0" applyNumberFormat="1" applyFont="1" applyBorder="1"/>
    <xf numFmtId="176" fontId="7" fillId="0" borderId="4" xfId="0" applyNumberFormat="1" applyFont="1" applyBorder="1"/>
    <xf numFmtId="0" fontId="1" fillId="0" borderId="15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/>
    <xf numFmtId="0" fontId="17" fillId="0" borderId="12" xfId="0" applyFont="1" applyBorder="1" applyAlignment="1">
      <alignment horizontal="left"/>
    </xf>
    <xf numFmtId="10" fontId="18" fillId="2" borderId="12" xfId="2" applyNumberFormat="1" applyFont="1" applyFill="1" applyBorder="1" applyAlignment="1">
      <alignment horizontal="right" vertical="center"/>
    </xf>
    <xf numFmtId="178" fontId="18" fillId="2" borderId="12" xfId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horizontal="right" vertical="center"/>
    </xf>
    <xf numFmtId="1" fontId="1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justify" vertical="top" wrapText="1"/>
    </xf>
    <xf numFmtId="179" fontId="1" fillId="0" borderId="0" xfId="0" applyNumberFormat="1" applyFont="1"/>
    <xf numFmtId="177" fontId="1" fillId="0" borderId="0" xfId="1" applyNumberFormat="1" applyFont="1"/>
    <xf numFmtId="0" fontId="6" fillId="0" borderId="1" xfId="0" applyFont="1" applyBorder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102" zoomScaleNormal="102" workbookViewId="0">
      <selection activeCell="E11" sqref="E11"/>
    </sheetView>
  </sheetViews>
  <sheetFormatPr defaultColWidth="15.44140625" defaultRowHeight="13.2" x14ac:dyDescent="0.25"/>
  <cols>
    <col min="1" max="1" width="8.88671875" style="1" customWidth="1"/>
    <col min="2" max="3" width="8.77734375" style="1" customWidth="1"/>
    <col min="4" max="16384" width="15.44140625" style="1"/>
  </cols>
  <sheetData>
    <row r="1" spans="1:3" ht="14.4" x14ac:dyDescent="0.3">
      <c r="A1" s="61" t="s">
        <v>45</v>
      </c>
      <c r="B1" s="62"/>
      <c r="C1" s="62"/>
    </row>
    <row r="2" spans="1:3" ht="14.4" x14ac:dyDescent="0.3">
      <c r="A2" s="37" t="s">
        <v>46</v>
      </c>
      <c r="B2" s="63"/>
      <c r="C2" s="63"/>
    </row>
    <row r="3" spans="1:3" ht="7.65" customHeight="1" x14ac:dyDescent="0.25">
      <c r="B3" s="64"/>
      <c r="C3" s="64"/>
    </row>
    <row r="4" spans="1:3" ht="14.4" x14ac:dyDescent="0.3">
      <c r="A4" s="35" t="s">
        <v>38</v>
      </c>
      <c r="B4" s="35"/>
      <c r="C4" s="35"/>
    </row>
    <row r="6" spans="1:3" ht="14.4" x14ac:dyDescent="0.3">
      <c r="A6" s="14" t="s">
        <v>50</v>
      </c>
      <c r="B6" s="23" t="s">
        <v>39</v>
      </c>
      <c r="C6" s="23" t="s">
        <v>47</v>
      </c>
    </row>
    <row r="7" spans="1:3" x14ac:dyDescent="0.25">
      <c r="A7" s="14" t="s">
        <v>0</v>
      </c>
      <c r="B7" s="24">
        <v>-0.04</v>
      </c>
      <c r="C7" s="24">
        <v>0.02</v>
      </c>
    </row>
    <row r="8" spans="1:3" x14ac:dyDescent="0.25">
      <c r="A8" s="14" t="s">
        <v>1</v>
      </c>
      <c r="B8" s="24">
        <v>-0.03</v>
      </c>
      <c r="C8" s="24">
        <v>0.02</v>
      </c>
    </row>
    <row r="9" spans="1:3" x14ac:dyDescent="0.25">
      <c r="A9" s="14" t="s">
        <v>2</v>
      </c>
      <c r="B9" s="24">
        <v>0</v>
      </c>
      <c r="C9" s="24">
        <v>0.02</v>
      </c>
    </row>
    <row r="10" spans="1:3" x14ac:dyDescent="0.25">
      <c r="A10" s="25"/>
      <c r="B10" s="26"/>
      <c r="C10" s="26"/>
    </row>
    <row r="11" spans="1:3" ht="14.4" x14ac:dyDescent="0.3">
      <c r="A11" s="65" t="s">
        <v>48</v>
      </c>
      <c r="B11" s="34"/>
      <c r="C11" s="27">
        <v>0.01</v>
      </c>
    </row>
    <row r="12" spans="1:3" x14ac:dyDescent="0.25">
      <c r="A12" s="28"/>
      <c r="B12" s="29"/>
      <c r="C12" s="29"/>
    </row>
    <row r="13" spans="1:3" ht="14.4" x14ac:dyDescent="0.3">
      <c r="A13" s="35" t="s">
        <v>49</v>
      </c>
      <c r="B13" s="35"/>
      <c r="C13" s="35"/>
    </row>
    <row r="15" spans="1:3" ht="14.4" x14ac:dyDescent="0.3">
      <c r="A15" s="14" t="s">
        <v>50</v>
      </c>
      <c r="B15" s="23" t="s">
        <v>39</v>
      </c>
      <c r="C15" s="23" t="s">
        <v>47</v>
      </c>
    </row>
    <row r="16" spans="1:3" x14ac:dyDescent="0.25">
      <c r="A16" s="14" t="s">
        <v>0</v>
      </c>
      <c r="B16" s="24">
        <v>0.05</v>
      </c>
      <c r="C16" s="24">
        <v>-0.03</v>
      </c>
    </row>
    <row r="17" spans="1:13" x14ac:dyDescent="0.25">
      <c r="A17" s="14" t="s">
        <v>1</v>
      </c>
      <c r="B17" s="24">
        <v>0.04</v>
      </c>
      <c r="C17" s="24">
        <v>-0.04</v>
      </c>
    </row>
    <row r="18" spans="1:13" x14ac:dyDescent="0.25">
      <c r="A18" s="14" t="s">
        <v>2</v>
      </c>
      <c r="B18" s="24">
        <v>0.01</v>
      </c>
      <c r="C18" s="24">
        <v>-0.01</v>
      </c>
    </row>
    <row r="20" spans="1:13" ht="14.4" x14ac:dyDescent="0.3">
      <c r="A20" s="35" t="s">
        <v>57</v>
      </c>
      <c r="B20" s="35"/>
      <c r="C20" s="35"/>
    </row>
    <row r="21" spans="1:13" x14ac:dyDescent="0.25"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4.4" x14ac:dyDescent="0.3">
      <c r="A22" s="30">
        <v>0.16</v>
      </c>
      <c r="B22" s="34" t="s">
        <v>51</v>
      </c>
      <c r="C22" s="34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4.4" x14ac:dyDescent="0.3">
      <c r="A23" s="30">
        <v>7.3999999999999996E-2</v>
      </c>
      <c r="B23" s="34" t="s">
        <v>58</v>
      </c>
      <c r="C23" s="34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4.4" x14ac:dyDescent="0.3">
      <c r="A24" s="30">
        <v>2.5000000000000001E-2</v>
      </c>
      <c r="B24" s="34" t="s">
        <v>52</v>
      </c>
      <c r="C24" s="34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4.4" x14ac:dyDescent="0.3">
      <c r="A25" s="30">
        <v>0.25</v>
      </c>
      <c r="B25" s="34" t="s">
        <v>55</v>
      </c>
      <c r="C25" s="34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4.4" x14ac:dyDescent="0.3">
      <c r="A26" s="66">
        <f>利润表预测!H17/利润表预测!H6</f>
        <v>3.3002772350412164E-2</v>
      </c>
      <c r="B26" s="34" t="s">
        <v>59</v>
      </c>
      <c r="C26" s="34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4.4" x14ac:dyDescent="0.3">
      <c r="A27" s="67">
        <v>0</v>
      </c>
      <c r="B27" s="68" t="s">
        <v>53</v>
      </c>
      <c r="C27" s="6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4.4" x14ac:dyDescent="0.3">
      <c r="A28" s="30">
        <v>0</v>
      </c>
      <c r="B28" s="34" t="s">
        <v>56</v>
      </c>
      <c r="C28" s="34"/>
    </row>
    <row r="29" spans="1:13" ht="14.4" x14ac:dyDescent="0.3">
      <c r="A29" s="31">
        <v>8000</v>
      </c>
      <c r="B29" s="34" t="s">
        <v>44</v>
      </c>
      <c r="C29" s="34"/>
    </row>
    <row r="30" spans="1:13" ht="14.4" x14ac:dyDescent="0.3">
      <c r="A30" s="30">
        <v>0.02</v>
      </c>
      <c r="B30" s="34" t="s">
        <v>54</v>
      </c>
      <c r="C30" s="34"/>
    </row>
    <row r="31" spans="1:13" x14ac:dyDescent="0.25">
      <c r="A31" s="3"/>
    </row>
    <row r="32" spans="1:13" x14ac:dyDescent="0.25">
      <c r="A32" s="3"/>
    </row>
  </sheetData>
  <mergeCells count="15">
    <mergeCell ref="A1:C1"/>
    <mergeCell ref="A2:C2"/>
    <mergeCell ref="A4:C4"/>
    <mergeCell ref="A11:B11"/>
    <mergeCell ref="A13:C13"/>
    <mergeCell ref="A20:C2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honeticPr fontId="5" type="noConversion"/>
  <pageMargins left="0.7" right="0.7" top="0.75" bottom="0.75" header="0.3" footer="0.3"/>
  <pageSetup orientation="landscape" verticalDpi="597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A19" workbookViewId="0">
      <selection activeCell="G24" sqref="G24"/>
    </sheetView>
  </sheetViews>
  <sheetFormatPr defaultColWidth="10.6640625" defaultRowHeight="12" x14ac:dyDescent="0.15"/>
  <cols>
    <col min="1" max="1" width="10.6640625" style="13" customWidth="1"/>
    <col min="2" max="3" width="10.77734375" style="13" bestFit="1" customWidth="1"/>
    <col min="4" max="4" width="11.44140625" style="13" bestFit="1" customWidth="1"/>
    <col min="5" max="5" width="3.44140625" style="13" customWidth="1"/>
    <col min="6" max="8" width="10.77734375" style="13" bestFit="1" customWidth="1"/>
    <col min="9" max="9" width="11.44140625" style="13" bestFit="1" customWidth="1"/>
    <col min="10" max="10" width="2.6640625" style="13" customWidth="1"/>
    <col min="11" max="13" width="10.77734375" style="13" bestFit="1" customWidth="1"/>
    <col min="14" max="14" width="11.44140625" style="13" bestFit="1" customWidth="1"/>
    <col min="15" max="15" width="2.44140625" style="13" customWidth="1"/>
    <col min="16" max="18" width="10.77734375" style="13" bestFit="1" customWidth="1"/>
    <col min="19" max="19" width="11.44140625" style="13" bestFit="1" customWidth="1"/>
    <col min="20" max="16384" width="10.6640625" style="13"/>
  </cols>
  <sheetData>
    <row r="1" spans="1:20" ht="14.4" x14ac:dyDescent="0.3">
      <c r="A1" s="38" t="s">
        <v>28</v>
      </c>
      <c r="B1" s="39"/>
      <c r="C1" s="39"/>
      <c r="D1" s="41"/>
      <c r="E1" s="1"/>
      <c r="F1" s="38" t="s">
        <v>29</v>
      </c>
      <c r="G1" s="39"/>
      <c r="H1" s="39"/>
      <c r="I1" s="41"/>
      <c r="J1" s="1"/>
      <c r="K1" s="38" t="s">
        <v>29</v>
      </c>
      <c r="L1" s="39"/>
      <c r="M1" s="39"/>
      <c r="N1" s="41"/>
      <c r="O1" s="1"/>
      <c r="P1" s="38" t="s">
        <v>29</v>
      </c>
      <c r="Q1" s="39"/>
      <c r="R1" s="39"/>
      <c r="S1" s="41"/>
      <c r="T1" s="1"/>
    </row>
    <row r="2" spans="1:20" ht="14.4" x14ac:dyDescent="0.3">
      <c r="A2" s="46" t="s">
        <v>7</v>
      </c>
      <c r="B2" s="40"/>
      <c r="C2" s="40"/>
      <c r="D2" s="47"/>
      <c r="E2" s="1"/>
      <c r="F2" s="46" t="s">
        <v>7</v>
      </c>
      <c r="G2" s="40"/>
      <c r="H2" s="40"/>
      <c r="I2" s="47"/>
      <c r="J2" s="1"/>
      <c r="K2" s="46" t="s">
        <v>7</v>
      </c>
      <c r="L2" s="40"/>
      <c r="M2" s="40"/>
      <c r="N2" s="47"/>
      <c r="O2" s="1"/>
      <c r="P2" s="46" t="s">
        <v>7</v>
      </c>
      <c r="Q2" s="40"/>
      <c r="R2" s="40"/>
      <c r="S2" s="47"/>
      <c r="T2" s="1"/>
    </row>
    <row r="3" spans="1:20" ht="14.4" x14ac:dyDescent="0.3">
      <c r="A3" s="36" t="s">
        <v>30</v>
      </c>
      <c r="B3" s="37"/>
      <c r="C3" s="37"/>
      <c r="D3" s="48"/>
      <c r="E3" s="1"/>
      <c r="F3" s="36" t="s">
        <v>31</v>
      </c>
      <c r="G3" s="37"/>
      <c r="H3" s="37"/>
      <c r="I3" s="48"/>
      <c r="J3" s="1"/>
      <c r="K3" s="36" t="s">
        <v>32</v>
      </c>
      <c r="L3" s="37"/>
      <c r="M3" s="37"/>
      <c r="N3" s="48"/>
      <c r="O3" s="1"/>
      <c r="P3" s="36" t="s">
        <v>33</v>
      </c>
      <c r="Q3" s="37"/>
      <c r="R3" s="37"/>
      <c r="S3" s="48"/>
      <c r="T3" s="1"/>
    </row>
    <row r="4" spans="1:20" ht="14.4" x14ac:dyDescent="0.3">
      <c r="A4" s="33" t="s">
        <v>8</v>
      </c>
      <c r="B4" s="33" t="s">
        <v>9</v>
      </c>
      <c r="C4" s="49" t="s">
        <v>10</v>
      </c>
      <c r="D4" s="33" t="s">
        <v>11</v>
      </c>
      <c r="E4" s="1"/>
      <c r="F4" s="33" t="s">
        <v>8</v>
      </c>
      <c r="G4" s="33" t="s">
        <v>9</v>
      </c>
      <c r="H4" s="49" t="s">
        <v>10</v>
      </c>
      <c r="I4" s="33" t="s">
        <v>11</v>
      </c>
      <c r="J4" s="1"/>
      <c r="K4" s="33" t="s">
        <v>8</v>
      </c>
      <c r="L4" s="33" t="s">
        <v>9</v>
      </c>
      <c r="M4" s="49" t="s">
        <v>10</v>
      </c>
      <c r="N4" s="33" t="s">
        <v>11</v>
      </c>
      <c r="O4" s="1"/>
      <c r="P4" s="33" t="s">
        <v>8</v>
      </c>
      <c r="Q4" s="33" t="s">
        <v>9</v>
      </c>
      <c r="R4" s="49" t="s">
        <v>10</v>
      </c>
      <c r="S4" s="33" t="s">
        <v>11</v>
      </c>
      <c r="T4" s="1"/>
    </row>
    <row r="5" spans="1:20" ht="13.2" x14ac:dyDescent="0.25">
      <c r="A5" s="14">
        <v>99201</v>
      </c>
      <c r="B5" s="15">
        <v>43.89</v>
      </c>
      <c r="C5" s="14">
        <v>657</v>
      </c>
      <c r="D5" s="16">
        <f>B5*C5</f>
        <v>28835.73</v>
      </c>
      <c r="E5" s="1"/>
      <c r="F5" s="14">
        <v>99201</v>
      </c>
      <c r="G5" s="17">
        <f>B5*(1+假设!$B$7)</f>
        <v>42.134399999999999</v>
      </c>
      <c r="H5" s="14">
        <f>C5*(1+假设!$B$16)</f>
        <v>689.85</v>
      </c>
      <c r="I5" s="21">
        <f>G5*H5</f>
        <v>29066.415840000001</v>
      </c>
      <c r="J5" s="1"/>
      <c r="K5" s="14">
        <v>99201</v>
      </c>
      <c r="L5" s="22">
        <f>G5*(1+假设!$B$8)</f>
        <v>40.870367999999999</v>
      </c>
      <c r="M5" s="14">
        <f>H5*(1+假设!$B$17)</f>
        <v>717.44400000000007</v>
      </c>
      <c r="N5" s="21">
        <f>L5*M5</f>
        <v>29322.200299392003</v>
      </c>
      <c r="O5" s="1"/>
      <c r="P5" s="14">
        <v>99201</v>
      </c>
      <c r="Q5" s="22">
        <f>L5*(1+假设!$B$9)</f>
        <v>40.870367999999999</v>
      </c>
      <c r="R5" s="14">
        <f>M5*(1+假设!$B$18)</f>
        <v>724.61844000000008</v>
      </c>
      <c r="S5" s="21">
        <f>Q5*R5</f>
        <v>29615.422302385923</v>
      </c>
      <c r="T5" s="1"/>
    </row>
    <row r="6" spans="1:20" ht="13.2" x14ac:dyDescent="0.25">
      <c r="A6" s="14">
        <v>99202</v>
      </c>
      <c r="B6" s="15">
        <v>74.510000000000005</v>
      </c>
      <c r="C6" s="14">
        <v>486</v>
      </c>
      <c r="D6" s="16">
        <f t="shared" ref="D6:D14" si="0">B6*C6</f>
        <v>36211.86</v>
      </c>
      <c r="E6" s="1"/>
      <c r="F6" s="14">
        <v>99202</v>
      </c>
      <c r="G6" s="17">
        <f>B6*(1+假设!$B$7)</f>
        <v>71.529600000000002</v>
      </c>
      <c r="H6" s="14">
        <f>C6*(1+假设!$B$16)</f>
        <v>510.3</v>
      </c>
      <c r="I6" s="21">
        <f t="shared" ref="I6:I14" si="1">G6*H6</f>
        <v>36501.554880000003</v>
      </c>
      <c r="J6" s="1"/>
      <c r="K6" s="14">
        <v>99202</v>
      </c>
      <c r="L6" s="22">
        <f>G6*(1+假设!$B$8)</f>
        <v>69.383712000000003</v>
      </c>
      <c r="M6" s="14">
        <f>H6*(1+假设!$B$17)</f>
        <v>530.71199999999999</v>
      </c>
      <c r="N6" s="21">
        <f t="shared" ref="N6:N14" si="2">L6*M6</f>
        <v>36822.768562944002</v>
      </c>
      <c r="O6" s="1"/>
      <c r="P6" s="14">
        <v>99202</v>
      </c>
      <c r="Q6" s="22">
        <f>L6*(1+假设!$B$9)</f>
        <v>69.383712000000003</v>
      </c>
      <c r="R6" s="14">
        <f>M6*(1+假设!$B$18)</f>
        <v>536.01912000000004</v>
      </c>
      <c r="S6" s="21">
        <f t="shared" ref="S6:S14" si="3">Q6*R6</f>
        <v>37190.996248573443</v>
      </c>
      <c r="T6" s="1"/>
    </row>
    <row r="7" spans="1:20" ht="13.2" x14ac:dyDescent="0.25">
      <c r="A7" s="14">
        <v>99203</v>
      </c>
      <c r="B7" s="15">
        <v>108.19</v>
      </c>
      <c r="C7" s="14">
        <v>349</v>
      </c>
      <c r="D7" s="16">
        <f t="shared" si="0"/>
        <v>37758.31</v>
      </c>
      <c r="E7" s="1"/>
      <c r="F7" s="14">
        <v>99203</v>
      </c>
      <c r="G7" s="17">
        <f>B7*(1+假设!$B$7)</f>
        <v>103.86239999999999</v>
      </c>
      <c r="H7" s="14">
        <f>C7*(1+假设!$B$16)</f>
        <v>366.45</v>
      </c>
      <c r="I7" s="21">
        <f t="shared" si="1"/>
        <v>38060.376479999999</v>
      </c>
      <c r="J7" s="1"/>
      <c r="K7" s="14">
        <v>99203</v>
      </c>
      <c r="L7" s="22">
        <f>G7*(1+假设!$B$8)</f>
        <v>100.746528</v>
      </c>
      <c r="M7" s="14">
        <f>H7*(1+假设!$B$17)</f>
        <v>381.108</v>
      </c>
      <c r="N7" s="21">
        <f t="shared" si="2"/>
        <v>38395.307793023996</v>
      </c>
      <c r="O7" s="1"/>
      <c r="P7" s="14">
        <v>99203</v>
      </c>
      <c r="Q7" s="22">
        <f>L7*(1+假设!$B$9)</f>
        <v>100.746528</v>
      </c>
      <c r="R7" s="14">
        <f>M7*(1+假设!$B$18)</f>
        <v>384.91908000000001</v>
      </c>
      <c r="S7" s="21">
        <f t="shared" si="3"/>
        <v>38779.26087095424</v>
      </c>
      <c r="T7" s="1"/>
    </row>
    <row r="8" spans="1:20" ht="13.2" x14ac:dyDescent="0.25">
      <c r="A8" s="14">
        <v>99204</v>
      </c>
      <c r="B8" s="15">
        <v>164.67</v>
      </c>
      <c r="C8" s="14">
        <v>544</v>
      </c>
      <c r="D8" s="16">
        <f t="shared" si="0"/>
        <v>89580.479999999996</v>
      </c>
      <c r="E8" s="1"/>
      <c r="F8" s="14">
        <v>99204</v>
      </c>
      <c r="G8" s="17">
        <f>B8*(1+假设!$B$7)</f>
        <v>158.08319999999998</v>
      </c>
      <c r="H8" s="14">
        <f>C8*(1+假设!$B$16)</f>
        <v>571.20000000000005</v>
      </c>
      <c r="I8" s="21">
        <f t="shared" si="1"/>
        <v>90297.12384</v>
      </c>
      <c r="J8" s="1"/>
      <c r="K8" s="14">
        <v>99204</v>
      </c>
      <c r="L8" s="22">
        <f>G8*(1+假设!$B$8)</f>
        <v>153.34070399999996</v>
      </c>
      <c r="M8" s="14">
        <f>H8*(1+假设!$B$17)</f>
        <v>594.04800000000012</v>
      </c>
      <c r="N8" s="21">
        <f t="shared" si="2"/>
        <v>91091.738529791997</v>
      </c>
      <c r="O8" s="1"/>
      <c r="P8" s="14">
        <v>99204</v>
      </c>
      <c r="Q8" s="22">
        <f>L8*(1+假设!$B$9)</f>
        <v>153.34070399999996</v>
      </c>
      <c r="R8" s="14">
        <f>M8*(1+假设!$B$18)</f>
        <v>599.9884800000001</v>
      </c>
      <c r="S8" s="21">
        <f t="shared" si="3"/>
        <v>92002.655915089912</v>
      </c>
      <c r="T8" s="1"/>
    </row>
    <row r="9" spans="1:20" ht="13.2" x14ac:dyDescent="0.25">
      <c r="A9" s="14">
        <v>99205</v>
      </c>
      <c r="B9" s="15">
        <v>203.8</v>
      </c>
      <c r="C9" s="14">
        <v>543</v>
      </c>
      <c r="D9" s="16">
        <f t="shared" si="0"/>
        <v>110663.40000000001</v>
      </c>
      <c r="E9" s="1"/>
      <c r="F9" s="14">
        <v>99205</v>
      </c>
      <c r="G9" s="17">
        <f>B9*(1+假设!$B$7)</f>
        <v>195.648</v>
      </c>
      <c r="H9" s="14">
        <f>C9*(1+假设!$B$16)</f>
        <v>570.15</v>
      </c>
      <c r="I9" s="21">
        <f t="shared" si="1"/>
        <v>111548.70719999999</v>
      </c>
      <c r="J9" s="1"/>
      <c r="K9" s="14">
        <v>99205</v>
      </c>
      <c r="L9" s="22">
        <f>G9*(1+假设!$B$8)</f>
        <v>189.77856</v>
      </c>
      <c r="M9" s="14">
        <f>H9*(1+假设!$B$17)</f>
        <v>592.95600000000002</v>
      </c>
      <c r="N9" s="21">
        <f t="shared" si="2"/>
        <v>112530.33582336</v>
      </c>
      <c r="O9" s="1"/>
      <c r="P9" s="14">
        <v>99205</v>
      </c>
      <c r="Q9" s="22">
        <f>L9*(1+假设!$B$9)</f>
        <v>189.77856</v>
      </c>
      <c r="R9" s="14">
        <f>M9*(1+假设!$B$18)</f>
        <v>598.88556000000005</v>
      </c>
      <c r="S9" s="21">
        <f t="shared" si="3"/>
        <v>113655.63918159361</v>
      </c>
      <c r="T9" s="1"/>
    </row>
    <row r="10" spans="1:20" ht="13.2" x14ac:dyDescent="0.25">
      <c r="A10" s="14">
        <v>99211</v>
      </c>
      <c r="B10" s="15">
        <v>20.41</v>
      </c>
      <c r="C10" s="14">
        <v>374</v>
      </c>
      <c r="D10" s="16">
        <f t="shared" si="0"/>
        <v>7633.34</v>
      </c>
      <c r="E10" s="1"/>
      <c r="F10" s="14">
        <v>99211</v>
      </c>
      <c r="G10" s="17">
        <f>B10*(1+假设!$B$7)</f>
        <v>19.593599999999999</v>
      </c>
      <c r="H10" s="14">
        <f>C10*(1+假设!$B$16)</f>
        <v>392.7</v>
      </c>
      <c r="I10" s="21">
        <f t="shared" si="1"/>
        <v>7694.406719999999</v>
      </c>
      <c r="J10" s="1"/>
      <c r="K10" s="14">
        <v>99211</v>
      </c>
      <c r="L10" s="22">
        <f>G10*(1+假设!$B$8)</f>
        <v>19.005792</v>
      </c>
      <c r="M10" s="14">
        <f>H10*(1+假设!$B$17)</f>
        <v>408.40800000000002</v>
      </c>
      <c r="N10" s="21">
        <f t="shared" si="2"/>
        <v>7762.1174991360003</v>
      </c>
      <c r="O10" s="1"/>
      <c r="P10" s="14">
        <v>99211</v>
      </c>
      <c r="Q10" s="22">
        <f>L10*(1+假设!$B$9)</f>
        <v>19.005792</v>
      </c>
      <c r="R10" s="14">
        <f>M10*(1+假设!$B$18)</f>
        <v>412.49208000000004</v>
      </c>
      <c r="S10" s="21">
        <f t="shared" si="3"/>
        <v>7839.7386741273604</v>
      </c>
      <c r="T10" s="1"/>
    </row>
    <row r="11" spans="1:20" ht="13.2" x14ac:dyDescent="0.25">
      <c r="A11" s="14">
        <v>99212</v>
      </c>
      <c r="B11" s="15">
        <v>43.89</v>
      </c>
      <c r="C11" s="14">
        <v>624</v>
      </c>
      <c r="D11" s="16">
        <f t="shared" si="0"/>
        <v>27387.360000000001</v>
      </c>
      <c r="E11" s="1"/>
      <c r="F11" s="14">
        <v>99212</v>
      </c>
      <c r="G11" s="17">
        <f>B11*(1+假设!$B$7)</f>
        <v>42.134399999999999</v>
      </c>
      <c r="H11" s="14">
        <f>C11*(1+假设!$B$16)</f>
        <v>655.20000000000005</v>
      </c>
      <c r="I11" s="21">
        <f t="shared" si="1"/>
        <v>27606.458880000002</v>
      </c>
      <c r="J11" s="1"/>
      <c r="K11" s="14">
        <v>99212</v>
      </c>
      <c r="L11" s="22">
        <f>G11*(1+假设!$B$8)</f>
        <v>40.870367999999999</v>
      </c>
      <c r="M11" s="14">
        <f>H11*(1+假设!$B$17)</f>
        <v>681.40800000000002</v>
      </c>
      <c r="N11" s="21">
        <f t="shared" si="2"/>
        <v>27849.395718143998</v>
      </c>
      <c r="O11" s="1"/>
      <c r="P11" s="14">
        <v>99212</v>
      </c>
      <c r="Q11" s="22">
        <f>L11*(1+假设!$B$9)</f>
        <v>40.870367999999999</v>
      </c>
      <c r="R11" s="14">
        <f>M11*(1+假设!$B$18)</f>
        <v>688.22208000000001</v>
      </c>
      <c r="S11" s="21">
        <f t="shared" si="3"/>
        <v>28127.889675325441</v>
      </c>
      <c r="T11" s="1"/>
    </row>
    <row r="12" spans="1:20" ht="13.2" x14ac:dyDescent="0.25">
      <c r="A12" s="14">
        <v>99213</v>
      </c>
      <c r="B12" s="15">
        <v>72.81</v>
      </c>
      <c r="C12" s="14">
        <v>461</v>
      </c>
      <c r="D12" s="16">
        <f t="shared" si="0"/>
        <v>33565.410000000003</v>
      </c>
      <c r="E12" s="1"/>
      <c r="F12" s="14">
        <v>99213</v>
      </c>
      <c r="G12" s="17">
        <f>B12*(1+假设!$B$7)</f>
        <v>69.897599999999997</v>
      </c>
      <c r="H12" s="14">
        <f>C12*(1+假设!$B$16)</f>
        <v>484.05</v>
      </c>
      <c r="I12" s="21">
        <f t="shared" si="1"/>
        <v>33833.933279999997</v>
      </c>
      <c r="J12" s="1"/>
      <c r="K12" s="14">
        <v>99213</v>
      </c>
      <c r="L12" s="22">
        <f>G12*(1+假设!$B$8)</f>
        <v>67.800671999999992</v>
      </c>
      <c r="M12" s="14">
        <f>H12*(1+假设!$B$17)</f>
        <v>503.41200000000003</v>
      </c>
      <c r="N12" s="21">
        <f t="shared" si="2"/>
        <v>34131.671892863997</v>
      </c>
      <c r="O12" s="1"/>
      <c r="P12" s="14">
        <v>99213</v>
      </c>
      <c r="Q12" s="22">
        <f>L12*(1+假设!$B$9)</f>
        <v>67.800671999999992</v>
      </c>
      <c r="R12" s="14">
        <f>M12*(1+假设!$B$18)</f>
        <v>508.44612000000006</v>
      </c>
      <c r="S12" s="21">
        <f t="shared" si="3"/>
        <v>34472.988611792643</v>
      </c>
      <c r="T12" s="1"/>
    </row>
    <row r="13" spans="1:20" ht="13.2" x14ac:dyDescent="0.25">
      <c r="A13" s="14">
        <v>99214</v>
      </c>
      <c r="B13" s="15">
        <v>106.83</v>
      </c>
      <c r="C13" s="14">
        <v>677</v>
      </c>
      <c r="D13" s="16">
        <f t="shared" si="0"/>
        <v>72323.91</v>
      </c>
      <c r="E13" s="1"/>
      <c r="F13" s="14">
        <v>99214</v>
      </c>
      <c r="G13" s="17">
        <f>B13*(1+假设!$B$7)</f>
        <v>102.5568</v>
      </c>
      <c r="H13" s="14">
        <f>C13*(1+假设!$B$16)</f>
        <v>710.85</v>
      </c>
      <c r="I13" s="21">
        <f t="shared" si="1"/>
        <v>72902.501279999997</v>
      </c>
      <c r="J13" s="1"/>
      <c r="K13" s="14">
        <v>99214</v>
      </c>
      <c r="L13" s="22">
        <f>G13*(1+假设!$B$8)</f>
        <v>99.480095999999989</v>
      </c>
      <c r="M13" s="14">
        <f>H13*(1+假设!$B$17)</f>
        <v>739.28400000000011</v>
      </c>
      <c r="N13" s="21">
        <f t="shared" si="2"/>
        <v>73544.043291263995</v>
      </c>
      <c r="O13" s="1"/>
      <c r="P13" s="14">
        <v>99214</v>
      </c>
      <c r="Q13" s="22">
        <f>L13*(1+假设!$B$9)</f>
        <v>99.480095999999989</v>
      </c>
      <c r="R13" s="14">
        <f>M13*(1+假设!$B$18)</f>
        <v>746.67684000000008</v>
      </c>
      <c r="S13" s="21">
        <f t="shared" si="3"/>
        <v>74279.483724176636</v>
      </c>
      <c r="T13" s="1"/>
    </row>
    <row r="14" spans="1:20" ht="13.2" x14ac:dyDescent="0.25">
      <c r="A14" s="14">
        <v>99215</v>
      </c>
      <c r="B14" s="15">
        <v>142.9</v>
      </c>
      <c r="C14" s="14">
        <v>650</v>
      </c>
      <c r="D14" s="16">
        <f t="shared" si="0"/>
        <v>92885</v>
      </c>
      <c r="E14" s="1"/>
      <c r="F14" s="14">
        <v>99215</v>
      </c>
      <c r="G14" s="17">
        <f>B14*(1+假设!$B$7)</f>
        <v>137.184</v>
      </c>
      <c r="H14" s="14">
        <f>C14*(1+假设!$B$16)</f>
        <v>682.5</v>
      </c>
      <c r="I14" s="21">
        <f t="shared" si="1"/>
        <v>93628.08</v>
      </c>
      <c r="J14" s="1"/>
      <c r="K14" s="14">
        <v>99215</v>
      </c>
      <c r="L14" s="22">
        <f>G14*(1+假设!$B$8)</f>
        <v>133.06847999999999</v>
      </c>
      <c r="M14" s="14">
        <f>H14*(1+假设!$B$17)</f>
        <v>709.80000000000007</v>
      </c>
      <c r="N14" s="21">
        <f t="shared" si="2"/>
        <v>94452.007104000004</v>
      </c>
      <c r="O14" s="1"/>
      <c r="P14" s="14">
        <v>99215</v>
      </c>
      <c r="Q14" s="22">
        <f>L14*(1+假设!$B$9)</f>
        <v>133.06847999999999</v>
      </c>
      <c r="R14" s="14">
        <f>M14*(1+假设!$B$18)</f>
        <v>716.89800000000002</v>
      </c>
      <c r="S14" s="21">
        <f t="shared" si="3"/>
        <v>95396.527175039999</v>
      </c>
      <c r="T14" s="1"/>
    </row>
    <row r="15" spans="1:20" ht="13.2" x14ac:dyDescent="0.25">
      <c r="A15" s="14"/>
      <c r="B15" s="15"/>
      <c r="C15" s="14"/>
      <c r="D15" s="14"/>
      <c r="E15" s="1"/>
      <c r="F15" s="18"/>
      <c r="G15" s="19"/>
      <c r="H15" s="14"/>
      <c r="I15" s="14"/>
      <c r="J15" s="1"/>
      <c r="K15" s="18"/>
      <c r="L15" s="19"/>
      <c r="M15" s="14"/>
      <c r="N15" s="14"/>
      <c r="O15" s="1"/>
      <c r="P15" s="18"/>
      <c r="Q15" s="19"/>
      <c r="R15" s="14"/>
      <c r="S15" s="14"/>
      <c r="T15" s="1"/>
    </row>
    <row r="16" spans="1:20" ht="14.4" x14ac:dyDescent="0.3">
      <c r="A16" s="50" t="s">
        <v>24</v>
      </c>
      <c r="B16" s="50"/>
      <c r="C16" s="51">
        <v>5892</v>
      </c>
      <c r="D16" s="52">
        <f>SUM(D5:D14)</f>
        <v>536844.80000000005</v>
      </c>
      <c r="E16" s="1"/>
      <c r="F16" s="50" t="s">
        <v>34</v>
      </c>
      <c r="G16" s="50"/>
      <c r="H16" s="51">
        <v>5892</v>
      </c>
      <c r="I16" s="53">
        <f>SUM(I5:I14)</f>
        <v>541139.55839999998</v>
      </c>
      <c r="J16" s="1"/>
      <c r="K16" s="50" t="s">
        <v>34</v>
      </c>
      <c r="L16" s="50"/>
      <c r="M16" s="51">
        <v>5892</v>
      </c>
      <c r="N16" s="53">
        <f>SUM(N5:N14)</f>
        <v>545901.58651391999</v>
      </c>
      <c r="O16" s="1"/>
      <c r="P16" s="50" t="s">
        <v>24</v>
      </c>
      <c r="Q16" s="50"/>
      <c r="R16" s="51">
        <v>5892</v>
      </c>
      <c r="S16" s="53">
        <f>SUM(S5:S14)</f>
        <v>551360.60237905919</v>
      </c>
      <c r="T16" s="1"/>
    </row>
    <row r="17" spans="1:20" ht="13.2" x14ac:dyDescent="0.25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4" x14ac:dyDescent="0.3">
      <c r="A18" s="38" t="s">
        <v>25</v>
      </c>
      <c r="B18" s="39"/>
      <c r="C18" s="39"/>
      <c r="D18" s="54"/>
      <c r="E18" s="1"/>
      <c r="F18" s="38" t="s">
        <v>35</v>
      </c>
      <c r="G18" s="39"/>
      <c r="H18" s="39"/>
      <c r="I18" s="54"/>
      <c r="J18" s="1"/>
      <c r="K18" s="38" t="s">
        <v>26</v>
      </c>
      <c r="L18" s="39"/>
      <c r="M18" s="39"/>
      <c r="N18" s="54"/>
      <c r="O18" s="1"/>
      <c r="P18" s="38" t="s">
        <v>26</v>
      </c>
      <c r="Q18" s="39"/>
      <c r="R18" s="39"/>
      <c r="S18" s="54"/>
      <c r="T18" s="1"/>
    </row>
    <row r="19" spans="1:20" ht="14.4" x14ac:dyDescent="0.3">
      <c r="A19" s="46" t="s">
        <v>7</v>
      </c>
      <c r="B19" s="40"/>
      <c r="C19" s="40"/>
      <c r="D19" s="47"/>
      <c r="E19" s="1"/>
      <c r="F19" s="46" t="s">
        <v>12</v>
      </c>
      <c r="G19" s="40"/>
      <c r="H19" s="40"/>
      <c r="I19" s="47"/>
      <c r="J19" s="1"/>
      <c r="K19" s="46" t="s">
        <v>13</v>
      </c>
      <c r="L19" s="40"/>
      <c r="M19" s="40"/>
      <c r="N19" s="47"/>
      <c r="O19" s="1"/>
      <c r="P19" s="46" t="s">
        <v>7</v>
      </c>
      <c r="Q19" s="40"/>
      <c r="R19" s="40"/>
      <c r="S19" s="47"/>
      <c r="T19" s="1"/>
    </row>
    <row r="20" spans="1:20" ht="14.4" x14ac:dyDescent="0.3">
      <c r="A20" s="36" t="s">
        <v>21</v>
      </c>
      <c r="B20" s="37"/>
      <c r="C20" s="37"/>
      <c r="D20" s="48"/>
      <c r="E20" s="1"/>
      <c r="F20" s="36" t="s">
        <v>22</v>
      </c>
      <c r="G20" s="37"/>
      <c r="H20" s="37"/>
      <c r="I20" s="48"/>
      <c r="J20" s="1"/>
      <c r="K20" s="36" t="s">
        <v>23</v>
      </c>
      <c r="L20" s="37"/>
      <c r="M20" s="37"/>
      <c r="N20" s="48"/>
      <c r="O20" s="1"/>
      <c r="P20" s="36" t="s">
        <v>36</v>
      </c>
      <c r="Q20" s="37"/>
      <c r="R20" s="37"/>
      <c r="S20" s="48"/>
      <c r="T20" s="1"/>
    </row>
    <row r="21" spans="1:20" ht="14.4" x14ac:dyDescent="0.3">
      <c r="A21" s="33" t="s">
        <v>8</v>
      </c>
      <c r="B21" s="33" t="s">
        <v>9</v>
      </c>
      <c r="C21" s="49" t="s">
        <v>10</v>
      </c>
      <c r="D21" s="33" t="s">
        <v>11</v>
      </c>
      <c r="E21" s="1"/>
      <c r="F21" s="33" t="s">
        <v>17</v>
      </c>
      <c r="G21" s="33" t="s">
        <v>14</v>
      </c>
      <c r="H21" s="49" t="s">
        <v>16</v>
      </c>
      <c r="I21" s="33" t="s">
        <v>11</v>
      </c>
      <c r="J21" s="1"/>
      <c r="K21" s="33" t="s">
        <v>8</v>
      </c>
      <c r="L21" s="33" t="s">
        <v>9</v>
      </c>
      <c r="M21" s="49" t="s">
        <v>16</v>
      </c>
      <c r="N21" s="33" t="s">
        <v>18</v>
      </c>
      <c r="O21" s="1"/>
      <c r="P21" s="33" t="s">
        <v>8</v>
      </c>
      <c r="Q21" s="33" t="s">
        <v>9</v>
      </c>
      <c r="R21" s="49" t="s">
        <v>20</v>
      </c>
      <c r="S21" s="33" t="s">
        <v>15</v>
      </c>
      <c r="T21" s="1"/>
    </row>
    <row r="22" spans="1:20" ht="13.2" x14ac:dyDescent="0.25">
      <c r="A22" s="14">
        <v>99201</v>
      </c>
      <c r="B22" s="15">
        <v>75</v>
      </c>
      <c r="C22" s="14">
        <v>198</v>
      </c>
      <c r="D22" s="16">
        <f>B22*C22</f>
        <v>14850</v>
      </c>
      <c r="E22" s="1"/>
      <c r="F22" s="14">
        <v>99201</v>
      </c>
      <c r="G22" s="17">
        <f>B22*(1+假设!$C$7)</f>
        <v>76.5</v>
      </c>
      <c r="H22" s="20">
        <f>C22*(1+假设!$C$16)</f>
        <v>192.06</v>
      </c>
      <c r="I22" s="16">
        <f>G22*H22</f>
        <v>14692.59</v>
      </c>
      <c r="J22" s="1"/>
      <c r="K22" s="14">
        <v>99201</v>
      </c>
      <c r="L22" s="17">
        <f>G22*(1+假设!$C$8)</f>
        <v>78.03</v>
      </c>
      <c r="M22" s="20">
        <f>H22*(1+假设!$C$17)</f>
        <v>184.3776</v>
      </c>
      <c r="N22" s="16">
        <f>L22*M22</f>
        <v>14386.984128</v>
      </c>
      <c r="O22" s="1"/>
      <c r="P22" s="14">
        <v>99201</v>
      </c>
      <c r="Q22" s="17">
        <f>L22*(1+假设!$C$9)</f>
        <v>79.590600000000009</v>
      </c>
      <c r="R22" s="20">
        <f>M22*(1+假设!$C$18)</f>
        <v>182.53382400000001</v>
      </c>
      <c r="S22" s="16">
        <f>Q22*R22</f>
        <v>14527.976572454403</v>
      </c>
      <c r="T22" s="1"/>
    </row>
    <row r="23" spans="1:20" ht="13.2" x14ac:dyDescent="0.25">
      <c r="A23" s="14">
        <v>99202</v>
      </c>
      <c r="B23" s="15">
        <v>95</v>
      </c>
      <c r="C23" s="14">
        <v>180</v>
      </c>
      <c r="D23" s="16">
        <f t="shared" ref="D23:D37" si="4">B23*C23</f>
        <v>17100</v>
      </c>
      <c r="E23" s="1"/>
      <c r="F23" s="14">
        <v>99202</v>
      </c>
      <c r="G23" s="17">
        <f>B23*(1+假设!$C$7)</f>
        <v>96.9</v>
      </c>
      <c r="H23" s="20">
        <f>C23*(1+假设!$C$16)</f>
        <v>174.6</v>
      </c>
      <c r="I23" s="16">
        <f t="shared" ref="I23:I37" si="5">G23*H23</f>
        <v>16918.740000000002</v>
      </c>
      <c r="J23" s="1"/>
      <c r="K23" s="14">
        <v>99202</v>
      </c>
      <c r="L23" s="17">
        <f>G23*(1+假设!$C$8)</f>
        <v>98.838000000000008</v>
      </c>
      <c r="M23" s="20">
        <f>H23*(1+假设!$C$17)</f>
        <v>167.61599999999999</v>
      </c>
      <c r="N23" s="16">
        <f t="shared" ref="N23:N37" si="6">L23*M23</f>
        <v>16566.830207999999</v>
      </c>
      <c r="O23" s="1"/>
      <c r="P23" s="14">
        <v>99202</v>
      </c>
      <c r="Q23" s="17">
        <f>L23*(1+假设!$C$9)</f>
        <v>100.81476000000001</v>
      </c>
      <c r="R23" s="20">
        <f>M23*(1+假设!$C$18)</f>
        <v>165.93983999999998</v>
      </c>
      <c r="S23" s="16">
        <f t="shared" ref="S23:S37" si="7">Q23*R23</f>
        <v>16729.185144038398</v>
      </c>
      <c r="T23" s="1"/>
    </row>
    <row r="24" spans="1:20" ht="13.2" x14ac:dyDescent="0.25">
      <c r="A24" s="14">
        <v>99203</v>
      </c>
      <c r="B24" s="15">
        <v>125</v>
      </c>
      <c r="C24" s="14">
        <v>562</v>
      </c>
      <c r="D24" s="16">
        <f t="shared" si="4"/>
        <v>70250</v>
      </c>
      <c r="E24" s="1"/>
      <c r="F24" s="14">
        <v>99203</v>
      </c>
      <c r="G24" s="17">
        <f>B24*(1+假设!$C$7)</f>
        <v>127.5</v>
      </c>
      <c r="H24" s="20">
        <f>C24*(1+假设!$C$16)</f>
        <v>545.14</v>
      </c>
      <c r="I24" s="16">
        <f t="shared" si="5"/>
        <v>69505.349999999991</v>
      </c>
      <c r="J24" s="1"/>
      <c r="K24" s="14">
        <v>99203</v>
      </c>
      <c r="L24" s="17">
        <f>G24*(1+假设!$C$8)</f>
        <v>130.05000000000001</v>
      </c>
      <c r="M24" s="20">
        <f>H24*(1+假设!$C$17)</f>
        <v>523.33439999999996</v>
      </c>
      <c r="N24" s="16">
        <f t="shared" si="6"/>
        <v>68059.638720000003</v>
      </c>
      <c r="O24" s="1"/>
      <c r="P24" s="14">
        <v>99203</v>
      </c>
      <c r="Q24" s="17">
        <f>L24*(1+假设!$C$9)</f>
        <v>132.65100000000001</v>
      </c>
      <c r="R24" s="20">
        <f>M24*(1+假设!$C$18)</f>
        <v>518.10105599999997</v>
      </c>
      <c r="S24" s="16">
        <f t="shared" si="7"/>
        <v>68726.623179456001</v>
      </c>
      <c r="T24" s="1"/>
    </row>
    <row r="25" spans="1:20" ht="13.2" x14ac:dyDescent="0.25">
      <c r="A25" s="14">
        <v>99204</v>
      </c>
      <c r="B25" s="15">
        <v>185</v>
      </c>
      <c r="C25" s="14">
        <v>367</v>
      </c>
      <c r="D25" s="16">
        <f t="shared" si="4"/>
        <v>67895</v>
      </c>
      <c r="E25" s="1"/>
      <c r="F25" s="14">
        <v>99204</v>
      </c>
      <c r="G25" s="17">
        <f>B25*(1+假设!$C$7)</f>
        <v>188.70000000000002</v>
      </c>
      <c r="H25" s="20">
        <f>C25*(1+假设!$C$16)</f>
        <v>355.99</v>
      </c>
      <c r="I25" s="16">
        <f t="shared" si="5"/>
        <v>67175.313000000009</v>
      </c>
      <c r="J25" s="1"/>
      <c r="K25" s="14">
        <v>99204</v>
      </c>
      <c r="L25" s="17">
        <f>G25*(1+假设!$C$8)</f>
        <v>192.47400000000002</v>
      </c>
      <c r="M25" s="20">
        <f>H25*(1+假设!$C$17)</f>
        <v>341.75040000000001</v>
      </c>
      <c r="N25" s="16">
        <f t="shared" si="6"/>
        <v>65778.066489600009</v>
      </c>
      <c r="O25" s="1"/>
      <c r="P25" s="14">
        <v>99204</v>
      </c>
      <c r="Q25" s="17">
        <f>L25*(1+假设!$C$9)</f>
        <v>196.32348000000002</v>
      </c>
      <c r="R25" s="20">
        <f>M25*(1+假设!$C$18)</f>
        <v>338.33289600000001</v>
      </c>
      <c r="S25" s="16">
        <f t="shared" si="7"/>
        <v>66422.691541198088</v>
      </c>
      <c r="T25" s="1"/>
    </row>
    <row r="26" spans="1:20" ht="13.2" x14ac:dyDescent="0.25">
      <c r="A26" s="14">
        <v>99205</v>
      </c>
      <c r="B26" s="15">
        <v>200</v>
      </c>
      <c r="C26" s="14">
        <v>599</v>
      </c>
      <c r="D26" s="16">
        <f t="shared" si="4"/>
        <v>119800</v>
      </c>
      <c r="E26" s="1"/>
      <c r="F26" s="14">
        <v>99205</v>
      </c>
      <c r="G26" s="17">
        <f>B26*(1+假设!$C$7)</f>
        <v>204</v>
      </c>
      <c r="H26" s="20">
        <f>C26*(1+假设!$C$16)</f>
        <v>581.03</v>
      </c>
      <c r="I26" s="16">
        <f t="shared" si="5"/>
        <v>118530.12</v>
      </c>
      <c r="J26" s="1"/>
      <c r="K26" s="14">
        <v>99205</v>
      </c>
      <c r="L26" s="17">
        <f>G26*(1+假设!$C$8)</f>
        <v>208.08</v>
      </c>
      <c r="M26" s="20">
        <f>H26*(1+假设!$C$17)</f>
        <v>557.78879999999992</v>
      </c>
      <c r="N26" s="16">
        <f t="shared" si="6"/>
        <v>116064.693504</v>
      </c>
      <c r="O26" s="1"/>
      <c r="P26" s="14">
        <v>99205</v>
      </c>
      <c r="Q26" s="17">
        <f>L26*(1+假设!$C$9)</f>
        <v>212.24160000000001</v>
      </c>
      <c r="R26" s="20">
        <f>M26*(1+假设!$C$18)</f>
        <v>552.21091199999989</v>
      </c>
      <c r="S26" s="16">
        <f t="shared" si="7"/>
        <v>117202.12750033918</v>
      </c>
      <c r="T26" s="1"/>
    </row>
    <row r="27" spans="1:20" ht="13.2" x14ac:dyDescent="0.25">
      <c r="A27" s="14">
        <v>99211</v>
      </c>
      <c r="B27" s="15">
        <v>50</v>
      </c>
      <c r="C27" s="14">
        <v>318</v>
      </c>
      <c r="D27" s="16">
        <f t="shared" si="4"/>
        <v>15900</v>
      </c>
      <c r="E27" s="1"/>
      <c r="F27" s="14">
        <v>99211</v>
      </c>
      <c r="G27" s="17">
        <f>B27*(1+假设!$C$7)</f>
        <v>51</v>
      </c>
      <c r="H27" s="20">
        <f>C27*(1+假设!$C$16)</f>
        <v>308.45999999999998</v>
      </c>
      <c r="I27" s="16">
        <f t="shared" si="5"/>
        <v>15731.46</v>
      </c>
      <c r="J27" s="1"/>
      <c r="K27" s="14">
        <v>99211</v>
      </c>
      <c r="L27" s="17">
        <f>G27*(1+假设!$C$8)</f>
        <v>52.02</v>
      </c>
      <c r="M27" s="20">
        <f>H27*(1+假设!$C$17)</f>
        <v>296.12159999999994</v>
      </c>
      <c r="N27" s="16">
        <f t="shared" si="6"/>
        <v>15404.245631999998</v>
      </c>
      <c r="O27" s="1"/>
      <c r="P27" s="14">
        <v>99211</v>
      </c>
      <c r="Q27" s="17">
        <f>L27*(1+假设!$C$9)</f>
        <v>53.060400000000001</v>
      </c>
      <c r="R27" s="20">
        <f>M27*(1+假设!$C$18)</f>
        <v>293.16038399999996</v>
      </c>
      <c r="S27" s="16">
        <f t="shared" si="7"/>
        <v>15555.207239193598</v>
      </c>
      <c r="T27" s="1"/>
    </row>
    <row r="28" spans="1:20" ht="13.2" x14ac:dyDescent="0.25">
      <c r="A28" s="14">
        <v>99212</v>
      </c>
      <c r="B28" s="15">
        <v>70</v>
      </c>
      <c r="C28" s="14">
        <v>454</v>
      </c>
      <c r="D28" s="16">
        <f t="shared" si="4"/>
        <v>31780</v>
      </c>
      <c r="E28" s="1"/>
      <c r="F28" s="14">
        <v>99212</v>
      </c>
      <c r="G28" s="17">
        <f>B28*(1+假设!$C$7)</f>
        <v>71.400000000000006</v>
      </c>
      <c r="H28" s="20">
        <f>C28*(1+假设!$C$16)</f>
        <v>440.38</v>
      </c>
      <c r="I28" s="16">
        <f t="shared" si="5"/>
        <v>31443.132000000001</v>
      </c>
      <c r="J28" s="1"/>
      <c r="K28" s="14">
        <v>99212</v>
      </c>
      <c r="L28" s="17">
        <f>G28*(1+假设!$C$8)</f>
        <v>72.828000000000003</v>
      </c>
      <c r="M28" s="20">
        <f>H28*(1+假设!$C$17)</f>
        <v>422.76479999999998</v>
      </c>
      <c r="N28" s="16">
        <f t="shared" si="6"/>
        <v>30789.114854399999</v>
      </c>
      <c r="O28" s="1"/>
      <c r="P28" s="14">
        <v>99212</v>
      </c>
      <c r="Q28" s="17">
        <f>L28*(1+假设!$C$9)</f>
        <v>74.284559999999999</v>
      </c>
      <c r="R28" s="20">
        <f>M28*(1+假设!$C$18)</f>
        <v>418.53715199999999</v>
      </c>
      <c r="S28" s="16">
        <f t="shared" si="7"/>
        <v>31090.84817997312</v>
      </c>
      <c r="T28" s="1"/>
    </row>
    <row r="29" spans="1:20" ht="13.2" x14ac:dyDescent="0.25">
      <c r="A29" s="14">
        <v>99213</v>
      </c>
      <c r="B29" s="15">
        <v>85</v>
      </c>
      <c r="C29" s="14">
        <v>150</v>
      </c>
      <c r="D29" s="16">
        <f t="shared" si="4"/>
        <v>12750</v>
      </c>
      <c r="E29" s="1"/>
      <c r="F29" s="14">
        <v>99213</v>
      </c>
      <c r="G29" s="17">
        <f>B29*(1+假设!$C$7)</f>
        <v>86.7</v>
      </c>
      <c r="H29" s="20">
        <f>C29*(1+假设!$C$16)</f>
        <v>145.5</v>
      </c>
      <c r="I29" s="16">
        <f t="shared" si="5"/>
        <v>12614.85</v>
      </c>
      <c r="J29" s="1"/>
      <c r="K29" s="14">
        <v>99213</v>
      </c>
      <c r="L29" s="17">
        <f>G29*(1+假设!$C$8)</f>
        <v>88.433999999999997</v>
      </c>
      <c r="M29" s="20">
        <f>H29*(1+假设!$C$17)</f>
        <v>139.68</v>
      </c>
      <c r="N29" s="16">
        <f t="shared" si="6"/>
        <v>12352.46112</v>
      </c>
      <c r="O29" s="1"/>
      <c r="P29" s="14">
        <v>99213</v>
      </c>
      <c r="Q29" s="17">
        <f>L29*(1+假设!$C$9)</f>
        <v>90.202680000000001</v>
      </c>
      <c r="R29" s="20">
        <f>M29*(1+假设!$C$18)</f>
        <v>138.28319999999999</v>
      </c>
      <c r="S29" s="16">
        <f t="shared" si="7"/>
        <v>12473.515238975999</v>
      </c>
      <c r="T29" s="1"/>
    </row>
    <row r="30" spans="1:20" ht="13.2" x14ac:dyDescent="0.25">
      <c r="A30" s="14">
        <v>99214</v>
      </c>
      <c r="B30" s="15">
        <v>140</v>
      </c>
      <c r="C30" s="14">
        <v>481</v>
      </c>
      <c r="D30" s="16">
        <f t="shared" si="4"/>
        <v>67340</v>
      </c>
      <c r="E30" s="1"/>
      <c r="F30" s="14">
        <v>99214</v>
      </c>
      <c r="G30" s="17">
        <f>B30*(1+假设!$C$7)</f>
        <v>142.80000000000001</v>
      </c>
      <c r="H30" s="20">
        <f>C30*(1+假设!$C$16)</f>
        <v>466.57</v>
      </c>
      <c r="I30" s="16">
        <f t="shared" si="5"/>
        <v>66626.196000000011</v>
      </c>
      <c r="J30" s="1"/>
      <c r="K30" s="14">
        <v>99214</v>
      </c>
      <c r="L30" s="17">
        <f>G30*(1+假设!$C$8)</f>
        <v>145.65600000000001</v>
      </c>
      <c r="M30" s="20">
        <f>H30*(1+假设!$C$17)</f>
        <v>447.90719999999999</v>
      </c>
      <c r="N30" s="16">
        <f t="shared" si="6"/>
        <v>65240.371123199999</v>
      </c>
      <c r="O30" s="1"/>
      <c r="P30" s="14">
        <v>99214</v>
      </c>
      <c r="Q30" s="17">
        <f>L30*(1+假设!$C$9)</f>
        <v>148.56912</v>
      </c>
      <c r="R30" s="20">
        <f>M30*(1+假设!$C$18)</f>
        <v>443.42812799999996</v>
      </c>
      <c r="S30" s="16">
        <f t="shared" si="7"/>
        <v>65879.726760207355</v>
      </c>
      <c r="T30" s="1"/>
    </row>
    <row r="31" spans="1:20" ht="13.2" x14ac:dyDescent="0.25">
      <c r="A31" s="14">
        <v>99215</v>
      </c>
      <c r="B31" s="15">
        <v>175</v>
      </c>
      <c r="C31" s="14">
        <v>328</v>
      </c>
      <c r="D31" s="16">
        <f t="shared" si="4"/>
        <v>57400</v>
      </c>
      <c r="E31" s="1"/>
      <c r="F31" s="14">
        <v>99215</v>
      </c>
      <c r="G31" s="17">
        <f>B31*(1+假设!$C$7)</f>
        <v>178.5</v>
      </c>
      <c r="H31" s="20">
        <f>C31*(1+假设!$C$16)</f>
        <v>318.15999999999997</v>
      </c>
      <c r="I31" s="16">
        <f t="shared" si="5"/>
        <v>56791.56</v>
      </c>
      <c r="J31" s="1"/>
      <c r="K31" s="14">
        <v>99215</v>
      </c>
      <c r="L31" s="17">
        <f>G31*(1+假设!$C$8)</f>
        <v>182.07</v>
      </c>
      <c r="M31" s="20">
        <f>H31*(1+假设!$C$17)</f>
        <v>305.43359999999996</v>
      </c>
      <c r="N31" s="16">
        <f t="shared" si="6"/>
        <v>55610.295551999989</v>
      </c>
      <c r="O31" s="1"/>
      <c r="P31" s="14">
        <v>99215</v>
      </c>
      <c r="Q31" s="17">
        <f>L31*(1+假设!$C$9)</f>
        <v>185.7114</v>
      </c>
      <c r="R31" s="20">
        <f>M31*(1+假设!$C$18)</f>
        <v>302.37926399999998</v>
      </c>
      <c r="S31" s="16">
        <f t="shared" si="7"/>
        <v>56155.276448409597</v>
      </c>
      <c r="T31" s="1"/>
    </row>
    <row r="32" spans="1:20" ht="13.2" x14ac:dyDescent="0.25">
      <c r="A32" s="14">
        <v>99385</v>
      </c>
      <c r="B32" s="15">
        <v>140</v>
      </c>
      <c r="C32" s="14">
        <v>78</v>
      </c>
      <c r="D32" s="16">
        <f t="shared" si="4"/>
        <v>10920</v>
      </c>
      <c r="E32" s="1"/>
      <c r="F32" s="14">
        <v>99385</v>
      </c>
      <c r="G32" s="17">
        <f>B32*(1+假设!$C$7)</f>
        <v>142.80000000000001</v>
      </c>
      <c r="H32" s="20">
        <f>C32*(1+假设!$C$16)</f>
        <v>75.66</v>
      </c>
      <c r="I32" s="16">
        <f t="shared" si="5"/>
        <v>10804.248</v>
      </c>
      <c r="J32" s="1"/>
      <c r="K32" s="14">
        <v>99385</v>
      </c>
      <c r="L32" s="17">
        <f>G32*(1+假设!$C$8)</f>
        <v>145.65600000000001</v>
      </c>
      <c r="M32" s="20">
        <f>H32*(1+假设!$C$17)</f>
        <v>72.633599999999987</v>
      </c>
      <c r="N32" s="16">
        <f t="shared" si="6"/>
        <v>10579.519641599998</v>
      </c>
      <c r="O32" s="1"/>
      <c r="P32" s="14">
        <v>99385</v>
      </c>
      <c r="Q32" s="17">
        <f>L32*(1+假设!$C$9)</f>
        <v>148.56912</v>
      </c>
      <c r="R32" s="20">
        <f>M32*(1+假设!$C$18)</f>
        <v>71.907263999999984</v>
      </c>
      <c r="S32" s="16">
        <f t="shared" si="7"/>
        <v>10683.198934087677</v>
      </c>
      <c r="T32" s="1"/>
    </row>
    <row r="33" spans="1:20" ht="13.2" x14ac:dyDescent="0.25">
      <c r="A33" s="14">
        <v>99386</v>
      </c>
      <c r="B33" s="15">
        <v>160</v>
      </c>
      <c r="C33" s="14">
        <v>50</v>
      </c>
      <c r="D33" s="16">
        <f t="shared" si="4"/>
        <v>8000</v>
      </c>
      <c r="E33" s="1"/>
      <c r="F33" s="14">
        <v>99386</v>
      </c>
      <c r="G33" s="17">
        <f>B33*(1+假设!$C$7)</f>
        <v>163.19999999999999</v>
      </c>
      <c r="H33" s="20">
        <f>C33*(1+假设!$C$16)</f>
        <v>48.5</v>
      </c>
      <c r="I33" s="16">
        <f t="shared" si="5"/>
        <v>7915.2</v>
      </c>
      <c r="J33" s="1"/>
      <c r="K33" s="14">
        <v>99386</v>
      </c>
      <c r="L33" s="17">
        <f>G33*(1+假设!$C$8)</f>
        <v>166.464</v>
      </c>
      <c r="M33" s="20">
        <f>H33*(1+假设!$C$17)</f>
        <v>46.559999999999995</v>
      </c>
      <c r="N33" s="16">
        <f t="shared" si="6"/>
        <v>7750.5638399999989</v>
      </c>
      <c r="O33" s="1"/>
      <c r="P33" s="14">
        <v>99386</v>
      </c>
      <c r="Q33" s="17">
        <f>L33*(1+假设!$C$9)</f>
        <v>169.79328000000001</v>
      </c>
      <c r="R33" s="20">
        <f>M33*(1+假设!$C$18)</f>
        <v>46.094399999999993</v>
      </c>
      <c r="S33" s="16">
        <f t="shared" si="7"/>
        <v>7826.5193656319989</v>
      </c>
      <c r="T33" s="1"/>
    </row>
    <row r="34" spans="1:20" ht="13.2" x14ac:dyDescent="0.25">
      <c r="A34" s="14">
        <v>99387</v>
      </c>
      <c r="B34" s="15">
        <v>160</v>
      </c>
      <c r="C34" s="14">
        <v>64</v>
      </c>
      <c r="D34" s="16">
        <f t="shared" si="4"/>
        <v>10240</v>
      </c>
      <c r="E34" s="1"/>
      <c r="F34" s="14">
        <v>99387</v>
      </c>
      <c r="G34" s="17">
        <f>B34*(1+假设!$C$7)</f>
        <v>163.19999999999999</v>
      </c>
      <c r="H34" s="20">
        <f>C34*(1+假设!$C$16)</f>
        <v>62.08</v>
      </c>
      <c r="I34" s="16">
        <f t="shared" si="5"/>
        <v>10131.455999999998</v>
      </c>
      <c r="J34" s="1"/>
      <c r="K34" s="14">
        <v>99387</v>
      </c>
      <c r="L34" s="17">
        <f>G34*(1+假设!$C$8)</f>
        <v>166.464</v>
      </c>
      <c r="M34" s="20">
        <f>H34*(1+假设!$C$17)</f>
        <v>59.596799999999995</v>
      </c>
      <c r="N34" s="16">
        <f t="shared" si="6"/>
        <v>9920.7217151999994</v>
      </c>
      <c r="O34" s="1"/>
      <c r="P34" s="14">
        <v>99387</v>
      </c>
      <c r="Q34" s="17">
        <f>L34*(1+假设!$C$9)</f>
        <v>169.79328000000001</v>
      </c>
      <c r="R34" s="20">
        <f>M34*(1+假设!$C$18)</f>
        <v>59.000831999999996</v>
      </c>
      <c r="S34" s="16">
        <f t="shared" si="7"/>
        <v>10017.944788008959</v>
      </c>
      <c r="T34" s="1"/>
    </row>
    <row r="35" spans="1:20" ht="13.2" x14ac:dyDescent="0.25">
      <c r="A35" s="14">
        <v>99395</v>
      </c>
      <c r="B35" s="15">
        <v>175</v>
      </c>
      <c r="C35" s="14">
        <v>433</v>
      </c>
      <c r="D35" s="16">
        <f t="shared" si="4"/>
        <v>75775</v>
      </c>
      <c r="E35" s="1"/>
      <c r="F35" s="14">
        <v>99395</v>
      </c>
      <c r="G35" s="17">
        <f>B35*(1+假设!$C$7)</f>
        <v>178.5</v>
      </c>
      <c r="H35" s="20">
        <f>C35*(1+假设!$C$16)</f>
        <v>420.01</v>
      </c>
      <c r="I35" s="16">
        <f t="shared" si="5"/>
        <v>74971.785000000003</v>
      </c>
      <c r="J35" s="1"/>
      <c r="K35" s="14">
        <v>99395</v>
      </c>
      <c r="L35" s="17">
        <f>G35*(1+假设!$C$8)</f>
        <v>182.07</v>
      </c>
      <c r="M35" s="20">
        <f>H35*(1+假设!$C$17)</f>
        <v>403.20959999999997</v>
      </c>
      <c r="N35" s="16">
        <f t="shared" si="6"/>
        <v>73412.371871999989</v>
      </c>
      <c r="O35" s="1"/>
      <c r="P35" s="14">
        <v>99395</v>
      </c>
      <c r="Q35" s="17">
        <f>L35*(1+假设!$C$9)</f>
        <v>185.7114</v>
      </c>
      <c r="R35" s="20">
        <f>M35*(1+假设!$C$18)</f>
        <v>399.17750399999994</v>
      </c>
      <c r="S35" s="16">
        <f t="shared" si="7"/>
        <v>74131.813116345584</v>
      </c>
      <c r="T35" s="1"/>
    </row>
    <row r="36" spans="1:20" ht="13.2" x14ac:dyDescent="0.25">
      <c r="A36" s="14">
        <v>99396</v>
      </c>
      <c r="B36" s="15">
        <v>175</v>
      </c>
      <c r="C36" s="14">
        <v>339</v>
      </c>
      <c r="D36" s="16">
        <f t="shared" si="4"/>
        <v>59325</v>
      </c>
      <c r="E36" s="1"/>
      <c r="F36" s="14">
        <v>99396</v>
      </c>
      <c r="G36" s="17">
        <f>B36*(1+假设!$C$7)</f>
        <v>178.5</v>
      </c>
      <c r="H36" s="20">
        <f>C36*(1+假设!$C$16)</f>
        <v>328.83</v>
      </c>
      <c r="I36" s="16">
        <f t="shared" si="5"/>
        <v>58696.154999999999</v>
      </c>
      <c r="J36" s="1"/>
      <c r="K36" s="14">
        <v>99396</v>
      </c>
      <c r="L36" s="17">
        <f>G36*(1+假设!$C$8)</f>
        <v>182.07</v>
      </c>
      <c r="M36" s="20">
        <f>H36*(1+假设!$C$17)</f>
        <v>315.67679999999996</v>
      </c>
      <c r="N36" s="16">
        <f t="shared" si="6"/>
        <v>57475.274975999993</v>
      </c>
      <c r="O36" s="1"/>
      <c r="P36" s="14">
        <v>99396</v>
      </c>
      <c r="Q36" s="17">
        <f>L36*(1+假设!$C$9)</f>
        <v>185.7114</v>
      </c>
      <c r="R36" s="20">
        <f>M36*(1+假设!$C$18)</f>
        <v>312.52003199999996</v>
      </c>
      <c r="S36" s="16">
        <f t="shared" si="7"/>
        <v>58038.532670764791</v>
      </c>
      <c r="T36" s="1"/>
    </row>
    <row r="37" spans="1:20" ht="13.2" x14ac:dyDescent="0.25">
      <c r="A37" s="14">
        <v>99397</v>
      </c>
      <c r="B37" s="15">
        <v>175</v>
      </c>
      <c r="C37" s="14">
        <v>280</v>
      </c>
      <c r="D37" s="16">
        <f t="shared" si="4"/>
        <v>49000</v>
      </c>
      <c r="E37" s="1"/>
      <c r="F37" s="14">
        <v>99397</v>
      </c>
      <c r="G37" s="17">
        <f>B37*(1+假设!$C$7)</f>
        <v>178.5</v>
      </c>
      <c r="H37" s="20">
        <f>C37*(1+假设!$C$16)</f>
        <v>271.59999999999997</v>
      </c>
      <c r="I37" s="16">
        <f t="shared" si="5"/>
        <v>48480.599999999991</v>
      </c>
      <c r="J37" s="1"/>
      <c r="K37" s="14">
        <v>99397</v>
      </c>
      <c r="L37" s="17">
        <f>G37*(1+假设!$C$8)</f>
        <v>182.07</v>
      </c>
      <c r="M37" s="20">
        <f>H37*(1+假设!$C$17)</f>
        <v>260.73599999999993</v>
      </c>
      <c r="N37" s="16">
        <f t="shared" si="6"/>
        <v>47472.203519999988</v>
      </c>
      <c r="O37" s="1"/>
      <c r="P37" s="14">
        <v>99397</v>
      </c>
      <c r="Q37" s="17">
        <f>L37*(1+假设!$C$9)</f>
        <v>185.7114</v>
      </c>
      <c r="R37" s="20">
        <f>M37*(1+假设!$C$18)</f>
        <v>258.1286399999999</v>
      </c>
      <c r="S37" s="16">
        <f t="shared" si="7"/>
        <v>47937.431114495979</v>
      </c>
      <c r="T37" s="1"/>
    </row>
    <row r="38" spans="1:20" ht="14.4" x14ac:dyDescent="0.3">
      <c r="A38" s="44" t="s">
        <v>27</v>
      </c>
      <c r="B38" s="55"/>
      <c r="C38" s="51">
        <f>SUM(C22:C37)</f>
        <v>4881</v>
      </c>
      <c r="D38" s="52">
        <f>SUM(D22:D37)</f>
        <v>688325</v>
      </c>
      <c r="E38" s="1"/>
      <c r="F38" s="44" t="s">
        <v>37</v>
      </c>
      <c r="G38" s="55"/>
      <c r="H38" s="56">
        <f>SUM(H22:H37)</f>
        <v>4734.57</v>
      </c>
      <c r="I38" s="52">
        <f>SUM(I22:I37)</f>
        <v>681028.755</v>
      </c>
      <c r="J38" s="1"/>
      <c r="K38" s="44" t="s">
        <v>27</v>
      </c>
      <c r="L38" s="55"/>
      <c r="M38" s="56">
        <f>SUM(M22:M37)</f>
        <v>4545.1871999999994</v>
      </c>
      <c r="N38" s="52">
        <f>SUM(N22:N37)</f>
        <v>666863.35689599998</v>
      </c>
      <c r="O38" s="1"/>
      <c r="P38" s="44" t="s">
        <v>27</v>
      </c>
      <c r="Q38" s="55"/>
      <c r="R38" s="56">
        <f>SUM(R22:R37)</f>
        <v>4499.7353279999998</v>
      </c>
      <c r="S38" s="52">
        <f>SUM(S22:S37)</f>
        <v>673398.61779358087</v>
      </c>
      <c r="T38" s="1"/>
    </row>
    <row r="39" spans="1:20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12" customFormat="1" ht="14.4" x14ac:dyDescent="0.3">
      <c r="A40" s="57" t="s">
        <v>19</v>
      </c>
      <c r="B40" s="57"/>
      <c r="C40" s="57"/>
      <c r="D40" s="58">
        <f>D16+D38</f>
        <v>1225169.8</v>
      </c>
      <c r="E40" s="57"/>
      <c r="F40" s="57"/>
      <c r="G40" s="57"/>
      <c r="H40" s="57"/>
      <c r="I40" s="59">
        <f>I16+I38</f>
        <v>1222168.3133999999</v>
      </c>
      <c r="J40" s="57"/>
      <c r="K40" s="57"/>
      <c r="L40" s="57"/>
      <c r="M40" s="57"/>
      <c r="N40" s="58">
        <f>N16+N38</f>
        <v>1212764.94340992</v>
      </c>
      <c r="O40" s="57"/>
      <c r="P40" s="57"/>
      <c r="Q40" s="57"/>
      <c r="R40" s="57"/>
      <c r="S40" s="58">
        <f>S16+S38</f>
        <v>1224759.2201726399</v>
      </c>
      <c r="T40" s="57"/>
    </row>
    <row r="41" spans="1:20" ht="13.2" x14ac:dyDescent="0.25">
      <c r="A41" s="1"/>
      <c r="B41" s="1"/>
      <c r="C41" s="1"/>
      <c r="D41" s="60"/>
      <c r="E41" s="1"/>
      <c r="F41" s="1"/>
      <c r="G41" s="1"/>
      <c r="H41" s="1"/>
      <c r="I41" s="1"/>
      <c r="J41" s="1"/>
      <c r="K41" s="1"/>
      <c r="L41" s="1"/>
      <c r="M41" s="1"/>
      <c r="N41" s="60"/>
      <c r="O41" s="1"/>
      <c r="P41" s="1"/>
      <c r="Q41" s="1"/>
      <c r="R41" s="1"/>
      <c r="S41" s="60"/>
      <c r="T41" s="1"/>
    </row>
    <row r="42" spans="1:20" ht="14.4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</sheetData>
  <mergeCells count="32">
    <mergeCell ref="A1:D1"/>
    <mergeCell ref="F1:I1"/>
    <mergeCell ref="K1:N1"/>
    <mergeCell ref="P1:S1"/>
    <mergeCell ref="A2:D2"/>
    <mergeCell ref="F2:I2"/>
    <mergeCell ref="K2:N2"/>
    <mergeCell ref="P2:S2"/>
    <mergeCell ref="A3:D3"/>
    <mergeCell ref="F3:I3"/>
    <mergeCell ref="K3:N3"/>
    <mergeCell ref="P3:S3"/>
    <mergeCell ref="A16:B16"/>
    <mergeCell ref="F16:G16"/>
    <mergeCell ref="K16:L16"/>
    <mergeCell ref="P16:Q16"/>
    <mergeCell ref="A18:D18"/>
    <mergeCell ref="F18:I18"/>
    <mergeCell ref="K18:N18"/>
    <mergeCell ref="P18:S18"/>
    <mergeCell ref="A19:D19"/>
    <mergeCell ref="F19:I19"/>
    <mergeCell ref="K19:N19"/>
    <mergeCell ref="P19:S19"/>
    <mergeCell ref="A20:D20"/>
    <mergeCell ref="F20:I20"/>
    <mergeCell ref="K20:N20"/>
    <mergeCell ref="P20:S20"/>
    <mergeCell ref="A38:B38"/>
    <mergeCell ref="F38:G38"/>
    <mergeCell ref="K38:L38"/>
    <mergeCell ref="P38:Q38"/>
  </mergeCells>
  <phoneticPr fontId="5" type="noConversion"/>
  <pageMargins left="0.7" right="0.7" top="0.75" bottom="0.75" header="0.3" footer="0.3"/>
  <pageSetup scale="78" orientation="landscape" verticalDpi="597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6" zoomScaleNormal="96" workbookViewId="0">
      <selection activeCell="L23" sqref="L23"/>
    </sheetView>
  </sheetViews>
  <sheetFormatPr defaultColWidth="9" defaultRowHeight="14.4" x14ac:dyDescent="0.25"/>
  <cols>
    <col min="1" max="1" width="3.44140625" customWidth="1"/>
    <col min="2" max="2" width="17.5546875" style="1" customWidth="1"/>
    <col min="3" max="3" width="12.109375" style="1" customWidth="1"/>
    <col min="4" max="4" width="11" style="1" customWidth="1"/>
    <col min="5" max="5" width="15.77734375" style="1" customWidth="1"/>
    <col min="6" max="6" width="2.44140625" customWidth="1"/>
    <col min="7" max="7" width="17.44140625" customWidth="1"/>
    <col min="8" max="8" width="12.88671875" style="9" customWidth="1"/>
    <col min="9" max="9" width="11.44140625" customWidth="1"/>
    <col min="10" max="10" width="15.6640625" customWidth="1"/>
  </cols>
  <sheetData>
    <row r="1" spans="1:12" x14ac:dyDescent="0.25">
      <c r="A1" s="1"/>
      <c r="B1" s="42" t="s">
        <v>66</v>
      </c>
      <c r="C1" s="42"/>
      <c r="D1" s="42"/>
      <c r="E1" s="42"/>
      <c r="F1" s="1"/>
      <c r="G1" s="42" t="s">
        <v>66</v>
      </c>
      <c r="H1" s="42"/>
      <c r="I1" s="42"/>
      <c r="J1" s="42"/>
      <c r="K1" s="1"/>
    </row>
    <row r="2" spans="1:12" x14ac:dyDescent="0.25">
      <c r="A2" s="1"/>
      <c r="B2" s="42" t="s">
        <v>67</v>
      </c>
      <c r="C2" s="42"/>
      <c r="D2" s="42"/>
      <c r="E2" s="42"/>
      <c r="F2" s="1"/>
      <c r="G2" s="42" t="s">
        <v>68</v>
      </c>
      <c r="H2" s="42"/>
      <c r="I2" s="42"/>
      <c r="J2" s="42"/>
      <c r="K2" s="1"/>
    </row>
    <row r="3" spans="1:12" x14ac:dyDescent="0.25">
      <c r="A3" s="1"/>
      <c r="B3" s="43" t="s">
        <v>69</v>
      </c>
      <c r="C3" s="43"/>
      <c r="D3" s="43"/>
      <c r="E3" s="43"/>
      <c r="F3" s="1"/>
      <c r="G3" s="43" t="s">
        <v>70</v>
      </c>
      <c r="H3" s="43"/>
      <c r="I3" s="43"/>
      <c r="J3" s="43"/>
      <c r="K3" s="1"/>
    </row>
    <row r="4" spans="1:12" x14ac:dyDescent="0.25">
      <c r="A4" s="1"/>
      <c r="C4" s="70" t="s">
        <v>2</v>
      </c>
      <c r="D4" s="70" t="s">
        <v>1</v>
      </c>
      <c r="E4" s="70" t="s">
        <v>0</v>
      </c>
      <c r="F4" s="1"/>
      <c r="G4" s="1"/>
      <c r="H4" s="71" t="s">
        <v>3</v>
      </c>
      <c r="I4" s="70" t="s">
        <v>4</v>
      </c>
      <c r="J4" s="70" t="s">
        <v>5</v>
      </c>
      <c r="K4" s="1"/>
    </row>
    <row r="5" spans="1:12" x14ac:dyDescent="0.25">
      <c r="A5" s="1"/>
      <c r="B5" s="32" t="s">
        <v>71</v>
      </c>
      <c r="F5" s="1"/>
      <c r="G5" s="32" t="s">
        <v>71</v>
      </c>
      <c r="H5" s="1"/>
      <c r="I5" s="1"/>
      <c r="J5" s="1"/>
      <c r="K5" s="1"/>
    </row>
    <row r="6" spans="1:12" x14ac:dyDescent="0.25">
      <c r="A6" s="1"/>
      <c r="B6" s="72" t="s">
        <v>72</v>
      </c>
      <c r="C6" s="73">
        <f>收入预测!S16+收入预测!S38</f>
        <v>1224759.2201726399</v>
      </c>
      <c r="D6" s="73">
        <f>收入预测!N16+收入预测!N38</f>
        <v>1212764.94340992</v>
      </c>
      <c r="E6" s="10">
        <f>收入预测!I16+收入预测!I38</f>
        <v>1222168.3133999999</v>
      </c>
      <c r="F6" s="1"/>
      <c r="G6" s="72" t="s">
        <v>72</v>
      </c>
      <c r="H6" s="73">
        <f>收入预测!D40</f>
        <v>1225169.8</v>
      </c>
      <c r="I6" s="73">
        <v>983979</v>
      </c>
      <c r="J6" s="73">
        <v>992431</v>
      </c>
      <c r="K6" s="1"/>
    </row>
    <row r="7" spans="1:12" x14ac:dyDescent="0.25">
      <c r="A7" s="1"/>
      <c r="B7" s="72" t="s">
        <v>73</v>
      </c>
      <c r="C7" s="74">
        <f>D7*(1+假设!$C$11)</f>
        <v>1153.93712</v>
      </c>
      <c r="D7" s="74">
        <f>E7*(1+假设!$C$11)</f>
        <v>1142.5119999999999</v>
      </c>
      <c r="E7" s="74">
        <f>H7*(1+假设!$C$11)</f>
        <v>1131.2</v>
      </c>
      <c r="F7" s="1"/>
      <c r="G7" s="72" t="s">
        <v>73</v>
      </c>
      <c r="H7" s="75">
        <v>1120</v>
      </c>
      <c r="I7" s="75">
        <v>1200</v>
      </c>
      <c r="J7" s="76">
        <v>895</v>
      </c>
      <c r="K7" s="1"/>
    </row>
    <row r="8" spans="1:12" ht="8.25" customHeight="1" x14ac:dyDescent="0.25">
      <c r="A8" s="1"/>
      <c r="F8" s="1"/>
      <c r="G8" s="1"/>
      <c r="H8" s="1"/>
      <c r="I8" s="1"/>
      <c r="J8" s="1"/>
      <c r="K8" s="1"/>
    </row>
    <row r="9" spans="1:12" x14ac:dyDescent="0.25">
      <c r="A9" s="1"/>
      <c r="B9" s="32" t="s">
        <v>74</v>
      </c>
      <c r="C9" s="77">
        <f>SUM(C6:C7)</f>
        <v>1225913.1572926398</v>
      </c>
      <c r="D9" s="77">
        <f t="shared" ref="D9:E9" si="0">SUM(D6:D7)</f>
        <v>1213907.4554099201</v>
      </c>
      <c r="E9" s="77">
        <f t="shared" si="0"/>
        <v>1223299.5133999998</v>
      </c>
      <c r="F9" s="1"/>
      <c r="G9" s="32" t="s">
        <v>74</v>
      </c>
      <c r="H9" s="77">
        <f t="shared" ref="H9:J9" si="1">SUM(H6:H7)</f>
        <v>1226289.8</v>
      </c>
      <c r="I9" s="77">
        <f t="shared" si="1"/>
        <v>985179</v>
      </c>
      <c r="J9" s="77">
        <f t="shared" si="1"/>
        <v>993326</v>
      </c>
      <c r="K9" s="1"/>
    </row>
    <row r="10" spans="1:12" ht="8.25" customHeight="1" x14ac:dyDescent="0.25">
      <c r="A10" s="1"/>
      <c r="F10" s="1"/>
      <c r="G10" s="1"/>
      <c r="H10" s="1"/>
      <c r="I10" s="1"/>
      <c r="J10" s="1"/>
      <c r="K10" s="1"/>
    </row>
    <row r="11" spans="1:12" x14ac:dyDescent="0.25">
      <c r="A11" s="1"/>
      <c r="B11" s="32" t="s">
        <v>75</v>
      </c>
      <c r="F11" s="1"/>
      <c r="G11" s="32" t="s">
        <v>75</v>
      </c>
      <c r="H11" s="1"/>
      <c r="I11" s="1"/>
      <c r="J11" s="1"/>
      <c r="K11" s="1"/>
    </row>
    <row r="12" spans="1:12" x14ac:dyDescent="0.25">
      <c r="A12" s="1"/>
      <c r="B12" s="81" t="s">
        <v>76</v>
      </c>
      <c r="C12" s="73">
        <f>D12*(1+假设!$A$30)</f>
        <v>752487.73588800011</v>
      </c>
      <c r="D12" s="73">
        <f>E12*(1+假设!$A$30)</f>
        <v>737733.07440000004</v>
      </c>
      <c r="E12" s="73">
        <f>H12*(1+假设!$A$30)</f>
        <v>723267.72</v>
      </c>
      <c r="F12" s="1"/>
      <c r="G12" s="81" t="s">
        <v>76</v>
      </c>
      <c r="H12" s="73">
        <v>709086</v>
      </c>
      <c r="I12" s="73">
        <v>700291</v>
      </c>
      <c r="J12" s="73">
        <v>630093</v>
      </c>
      <c r="K12" s="1"/>
    </row>
    <row r="13" spans="1:12" x14ac:dyDescent="0.25">
      <c r="A13" s="1"/>
      <c r="B13" s="81" t="s">
        <v>77</v>
      </c>
      <c r="C13" s="78">
        <f>C12*假设!$A$22</f>
        <v>120398.03774208002</v>
      </c>
      <c r="D13" s="78">
        <f>D12*假设!$A$22</f>
        <v>118037.29190400001</v>
      </c>
      <c r="E13" s="78">
        <f>E12*假设!$A$22</f>
        <v>115722.8352</v>
      </c>
      <c r="F13" s="1"/>
      <c r="G13" s="81" t="s">
        <v>77</v>
      </c>
      <c r="H13" s="73">
        <f>H12*0.15</f>
        <v>106362.9</v>
      </c>
      <c r="I13" s="78">
        <v>94542</v>
      </c>
      <c r="J13" s="78">
        <v>58249</v>
      </c>
      <c r="K13" s="1"/>
      <c r="L13" s="11" t="s">
        <v>6</v>
      </c>
    </row>
    <row r="14" spans="1:12" x14ac:dyDescent="0.25">
      <c r="A14" s="1"/>
      <c r="B14" s="81" t="s">
        <v>78</v>
      </c>
      <c r="C14" s="78">
        <f>C12*假设!$A$23</f>
        <v>55684.092455712009</v>
      </c>
      <c r="D14" s="78">
        <f>D12*假设!$A$23</f>
        <v>54592.247505600004</v>
      </c>
      <c r="E14" s="78">
        <f>E12*假设!$A$23</f>
        <v>53521.811279999994</v>
      </c>
      <c r="F14" s="1"/>
      <c r="G14" s="81" t="s">
        <v>78</v>
      </c>
      <c r="H14" s="78">
        <v>53388</v>
      </c>
      <c r="I14" s="78">
        <v>53297</v>
      </c>
      <c r="J14" s="78">
        <v>50068</v>
      </c>
      <c r="K14" s="1"/>
      <c r="L14" s="11" t="s">
        <v>6</v>
      </c>
    </row>
    <row r="15" spans="1:12" x14ac:dyDescent="0.25">
      <c r="A15" s="1"/>
      <c r="B15" s="81" t="s">
        <v>79</v>
      </c>
      <c r="C15" s="78">
        <f>D15*(1+假设!$A$24)</f>
        <v>66821.063281249983</v>
      </c>
      <c r="D15" s="78">
        <f>E15*(1+假设!$A$24)</f>
        <v>65191.281249999985</v>
      </c>
      <c r="E15" s="78">
        <f>H15*(1+假设!$A$24)</f>
        <v>63601.249999999993</v>
      </c>
      <c r="F15" s="1"/>
      <c r="G15" s="81" t="s">
        <v>79</v>
      </c>
      <c r="H15" s="78">
        <v>62050</v>
      </c>
      <c r="I15" s="78">
        <v>66600</v>
      </c>
      <c r="J15" s="78">
        <v>48000</v>
      </c>
      <c r="K15" s="1"/>
    </row>
    <row r="16" spans="1:12" x14ac:dyDescent="0.25">
      <c r="A16" s="1"/>
      <c r="B16" s="81" t="s">
        <v>42</v>
      </c>
      <c r="C16" s="78">
        <f>D16*(1+假设!$A$25)</f>
        <v>14613.28125</v>
      </c>
      <c r="D16" s="78">
        <f>E16*(1+假设!$A$25)</f>
        <v>11690.625</v>
      </c>
      <c r="E16" s="78">
        <f>H16*(1+假设!$A$25)</f>
        <v>9352.5</v>
      </c>
      <c r="F16" s="1"/>
      <c r="G16" s="81" t="s">
        <v>80</v>
      </c>
      <c r="H16" s="78">
        <v>7482</v>
      </c>
      <c r="I16" s="78">
        <v>5589</v>
      </c>
      <c r="J16" s="78">
        <v>6528</v>
      </c>
      <c r="K16" s="1"/>
    </row>
    <row r="17" spans="1:12" x14ac:dyDescent="0.25">
      <c r="A17" s="82" t="s">
        <v>6</v>
      </c>
      <c r="B17" s="81" t="s">
        <v>81</v>
      </c>
      <c r="C17" s="78">
        <f>C6*假设!$A$26</f>
        <v>40420.449727425963</v>
      </c>
      <c r="D17" s="78">
        <f>D6*假设!$A$26</f>
        <v>40024.605341918083</v>
      </c>
      <c r="E17" s="78">
        <f>E6*假设!$A$26</f>
        <v>40334.942621027381</v>
      </c>
      <c r="F17" s="1"/>
      <c r="G17" s="81" t="s">
        <v>43</v>
      </c>
      <c r="H17" s="78">
        <v>40434</v>
      </c>
      <c r="I17" s="78">
        <v>47887</v>
      </c>
      <c r="J17" s="78">
        <v>28408</v>
      </c>
      <c r="K17" s="1"/>
      <c r="L17" s="11" t="s">
        <v>6</v>
      </c>
    </row>
    <row r="18" spans="1:12" x14ac:dyDescent="0.25">
      <c r="A18" s="1"/>
      <c r="B18" s="81" t="s">
        <v>82</v>
      </c>
      <c r="C18" s="73">
        <f>D18*(1+假设!$A$30)</f>
        <v>16460.397288</v>
      </c>
      <c r="D18" s="73">
        <f>E18*(1+假设!$A$30)</f>
        <v>16137.644400000001</v>
      </c>
      <c r="E18" s="73">
        <f>H18*(1+假设!$A$30)</f>
        <v>15821.220000000001</v>
      </c>
      <c r="F18" s="1"/>
      <c r="G18" s="81" t="s">
        <v>82</v>
      </c>
      <c r="H18" s="78">
        <v>15511</v>
      </c>
      <c r="I18" s="78">
        <v>15131</v>
      </c>
      <c r="J18" s="78">
        <v>10624</v>
      </c>
      <c r="K18" s="1"/>
    </row>
    <row r="19" spans="1:12" x14ac:dyDescent="0.25">
      <c r="A19" s="1"/>
      <c r="B19" s="81" t="s">
        <v>83</v>
      </c>
      <c r="C19" s="78">
        <f>假设!A27</f>
        <v>0</v>
      </c>
      <c r="D19" s="78">
        <f>假设!A27</f>
        <v>0</v>
      </c>
      <c r="E19" s="78">
        <f>假设!A27</f>
        <v>0</v>
      </c>
      <c r="F19" s="1"/>
      <c r="G19" s="81" t="s">
        <v>83</v>
      </c>
      <c r="H19" s="78">
        <v>623</v>
      </c>
      <c r="I19" s="78">
        <v>1560</v>
      </c>
      <c r="J19" s="78">
        <v>1832</v>
      </c>
      <c r="K19" s="1"/>
    </row>
    <row r="20" spans="1:12" x14ac:dyDescent="0.25">
      <c r="A20" s="82" t="s">
        <v>6</v>
      </c>
      <c r="B20" s="81" t="s">
        <v>84</v>
      </c>
      <c r="C20" s="73">
        <f>D20*(1+假设!$A$30)</f>
        <v>15660.246456000001</v>
      </c>
      <c r="D20" s="73">
        <f>E20*(1+假设!$A$30)</f>
        <v>15353.1828</v>
      </c>
      <c r="E20" s="73">
        <f>H20*(1+假设!$A$30)</f>
        <v>15052.14</v>
      </c>
      <c r="F20" s="1"/>
      <c r="G20" s="81" t="s">
        <v>84</v>
      </c>
      <c r="H20" s="78">
        <v>14757</v>
      </c>
      <c r="I20" s="78">
        <v>12147</v>
      </c>
      <c r="J20" s="78">
        <v>9773</v>
      </c>
      <c r="K20" s="1"/>
    </row>
    <row r="21" spans="1:12" x14ac:dyDescent="0.25">
      <c r="A21" s="1"/>
      <c r="B21" s="81" t="s">
        <v>85</v>
      </c>
      <c r="C21" s="73">
        <f>D21*(1+假设!$A$30)</f>
        <v>14773.076568</v>
      </c>
      <c r="D21" s="73">
        <f>E21*(1+假设!$A$30)</f>
        <v>14483.4084</v>
      </c>
      <c r="E21" s="73">
        <f>H21*(1+假设!$A$30)</f>
        <v>14199.42</v>
      </c>
      <c r="F21" s="1"/>
      <c r="G21" s="81" t="s">
        <v>85</v>
      </c>
      <c r="H21" s="78">
        <v>13921</v>
      </c>
      <c r="I21" s="78">
        <v>10563</v>
      </c>
      <c r="J21" s="78">
        <v>8965</v>
      </c>
      <c r="K21" s="1"/>
    </row>
    <row r="22" spans="1:12" x14ac:dyDescent="0.25">
      <c r="A22" s="1"/>
      <c r="B22" s="81" t="s">
        <v>86</v>
      </c>
      <c r="C22" s="73">
        <f>D22*(1+假设!$A$30)</f>
        <v>13496.443344000001</v>
      </c>
      <c r="D22" s="73">
        <f>E22*(1+假设!$A$30)</f>
        <v>13231.807200000001</v>
      </c>
      <c r="E22" s="73">
        <f>H22*(1+假设!$A$30)</f>
        <v>12972.36</v>
      </c>
      <c r="F22" s="1"/>
      <c r="G22" s="81" t="s">
        <v>86</v>
      </c>
      <c r="H22" s="78">
        <v>12718</v>
      </c>
      <c r="I22" s="78">
        <v>14333</v>
      </c>
      <c r="J22" s="78">
        <v>7280</v>
      </c>
      <c r="K22" s="1"/>
    </row>
    <row r="23" spans="1:12" x14ac:dyDescent="0.25">
      <c r="A23" s="1"/>
      <c r="B23" s="81" t="s">
        <v>87</v>
      </c>
      <c r="C23" s="73">
        <f>D23*(1+假设!$A$30)</f>
        <v>12548.784599999999</v>
      </c>
      <c r="D23" s="73">
        <f>E23*(1+假设!$A$30)</f>
        <v>12302.73</v>
      </c>
      <c r="E23" s="73">
        <f>H23*(1+假设!$A$30)</f>
        <v>12061.5</v>
      </c>
      <c r="F23" s="1"/>
      <c r="G23" s="81" t="s">
        <v>88</v>
      </c>
      <c r="H23" s="78">
        <v>11825</v>
      </c>
      <c r="I23" s="78">
        <v>13840</v>
      </c>
      <c r="J23" s="78">
        <v>8667</v>
      </c>
      <c r="K23" s="1"/>
    </row>
    <row r="24" spans="1:12" x14ac:dyDescent="0.25">
      <c r="A24" s="1"/>
      <c r="B24" s="81" t="s">
        <v>89</v>
      </c>
      <c r="C24" s="78">
        <f>D24*(1+假设!$A$28)</f>
        <v>11720</v>
      </c>
      <c r="D24" s="78">
        <f>E24*(1+假设!$A$28)</f>
        <v>11720</v>
      </c>
      <c r="E24" s="78">
        <f>H24*(1+假设!$A$28)</f>
        <v>11720</v>
      </c>
      <c r="F24" s="1"/>
      <c r="G24" s="81" t="s">
        <v>89</v>
      </c>
      <c r="H24" s="78">
        <v>11720</v>
      </c>
      <c r="I24" s="78">
        <v>4975</v>
      </c>
      <c r="J24" s="78">
        <v>3450</v>
      </c>
      <c r="K24" s="1"/>
    </row>
    <row r="25" spans="1:12" x14ac:dyDescent="0.25">
      <c r="A25" s="1"/>
      <c r="B25" s="81" t="s">
        <v>90</v>
      </c>
      <c r="C25" s="75">
        <f>D25+假设!$A$29</f>
        <v>77712</v>
      </c>
      <c r="D25" s="75">
        <f>E25+假设!$A$29</f>
        <v>69712</v>
      </c>
      <c r="E25" s="75">
        <f>H25+假设!$A$29</f>
        <v>61712</v>
      </c>
      <c r="F25" s="1"/>
      <c r="G25" s="81" t="s">
        <v>91</v>
      </c>
      <c r="H25" s="75">
        <v>53712</v>
      </c>
      <c r="I25" s="75">
        <v>59584</v>
      </c>
      <c r="J25" s="75">
        <v>37440</v>
      </c>
      <c r="K25" s="1"/>
    </row>
    <row r="26" spans="1:12" x14ac:dyDescent="0.25">
      <c r="A26" s="1"/>
      <c r="B26" s="32" t="s">
        <v>92</v>
      </c>
      <c r="C26" s="79">
        <f>SUM(C12:C25)</f>
        <v>1212795.6086004681</v>
      </c>
      <c r="D26" s="79">
        <f t="shared" ref="D26:E26" si="2">SUM(D12:D25)</f>
        <v>1180209.898201518</v>
      </c>
      <c r="E26" s="79">
        <f t="shared" si="2"/>
        <v>1149339.6991010273</v>
      </c>
      <c r="F26" s="1"/>
      <c r="G26" s="32" t="s">
        <v>92</v>
      </c>
      <c r="H26" s="79">
        <f t="shared" ref="H26:J26" si="3">SUM(H12:H25)</f>
        <v>1113589.8999999999</v>
      </c>
      <c r="I26" s="79">
        <f t="shared" si="3"/>
        <v>1100339</v>
      </c>
      <c r="J26" s="79">
        <f t="shared" si="3"/>
        <v>909377</v>
      </c>
      <c r="K26" s="1"/>
    </row>
    <row r="27" spans="1:12" ht="12.6" customHeight="1" x14ac:dyDescent="0.25">
      <c r="A27" s="1"/>
      <c r="B27" s="32"/>
      <c r="C27" s="79"/>
      <c r="D27" s="79"/>
      <c r="E27" s="79"/>
      <c r="F27" s="1"/>
      <c r="G27" s="32"/>
      <c r="H27" s="79"/>
      <c r="I27" s="79"/>
      <c r="J27" s="79"/>
      <c r="K27" s="1"/>
    </row>
    <row r="28" spans="1:12" x14ac:dyDescent="0.25">
      <c r="A28" s="1"/>
      <c r="B28" s="32" t="s">
        <v>65</v>
      </c>
      <c r="C28" s="80">
        <f>C9-C26</f>
        <v>13117.548692171695</v>
      </c>
      <c r="D28" s="80">
        <f t="shared" ref="D28:E28" si="4">D9-D26</f>
        <v>33697.557208402082</v>
      </c>
      <c r="E28" s="80">
        <f t="shared" si="4"/>
        <v>73959.814298972487</v>
      </c>
      <c r="F28" s="1"/>
      <c r="G28" s="32" t="s">
        <v>93</v>
      </c>
      <c r="H28" s="80">
        <f>H9-H26</f>
        <v>112699.90000000014</v>
      </c>
      <c r="I28" s="80">
        <f t="shared" ref="I28:J28" si="5">I9-I26</f>
        <v>-115160</v>
      </c>
      <c r="J28" s="80">
        <f t="shared" si="5"/>
        <v>83949</v>
      </c>
      <c r="K28" s="1"/>
    </row>
    <row r="29" spans="1:12" x14ac:dyDescent="0.25">
      <c r="A29" s="1"/>
      <c r="F29" s="1"/>
      <c r="G29" s="1"/>
      <c r="H29" s="83"/>
      <c r="I29" s="1"/>
      <c r="J29" s="1"/>
      <c r="K29" s="1"/>
    </row>
  </sheetData>
  <sortState ref="G12:J25">
    <sortCondition descending="1" ref="H12:H25"/>
  </sortState>
  <mergeCells count="6">
    <mergeCell ref="B1:E1"/>
    <mergeCell ref="G1:J1"/>
    <mergeCell ref="B2:E2"/>
    <mergeCell ref="G2:J2"/>
    <mergeCell ref="B3:E3"/>
    <mergeCell ref="G3:J3"/>
  </mergeCells>
  <phoneticPr fontId="5" type="noConversion"/>
  <pageMargins left="0.7" right="0.7" top="0.75" bottom="0.75" header="0.3" footer="0.3"/>
  <pageSetup scale="96" orientation="landscape" verticalDpi="597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102" zoomScaleNormal="102" workbookViewId="0">
      <selection sqref="A1:G1"/>
    </sheetView>
  </sheetViews>
  <sheetFormatPr defaultColWidth="8.88671875" defaultRowHeight="13.2" x14ac:dyDescent="0.25"/>
  <cols>
    <col min="1" max="1" width="15.6640625" style="1" customWidth="1"/>
    <col min="2" max="4" width="8.88671875" style="1"/>
    <col min="5" max="5" width="9.33203125" style="1" customWidth="1"/>
    <col min="6" max="6" width="9.109375" style="1" customWidth="1"/>
    <col min="7" max="7" width="9" style="2" customWidth="1"/>
    <col min="8" max="8" width="3.33203125" style="1" customWidth="1"/>
    <col min="9" max="16384" width="8.88671875" style="1"/>
  </cols>
  <sheetData>
    <row r="1" spans="1:7" ht="14.4" x14ac:dyDescent="0.25">
      <c r="A1" s="42" t="s">
        <v>96</v>
      </c>
      <c r="B1" s="42"/>
      <c r="C1" s="42"/>
      <c r="D1" s="42"/>
      <c r="E1" s="42"/>
      <c r="F1" s="42"/>
      <c r="G1" s="42"/>
    </row>
    <row r="2" spans="1:7" ht="14.4" x14ac:dyDescent="0.25">
      <c r="A2" s="42" t="s">
        <v>94</v>
      </c>
      <c r="B2" s="42"/>
      <c r="C2" s="42"/>
      <c r="D2" s="42"/>
      <c r="E2" s="42"/>
      <c r="F2" s="42"/>
      <c r="G2" s="42"/>
    </row>
    <row r="3" spans="1:7" ht="14.4" x14ac:dyDescent="0.25">
      <c r="A3" s="84" t="s">
        <v>95</v>
      </c>
      <c r="B3" s="84"/>
      <c r="C3" s="84"/>
      <c r="D3" s="84"/>
      <c r="E3" s="84"/>
      <c r="F3" s="84"/>
      <c r="G3" s="84"/>
    </row>
    <row r="4" spans="1:7" x14ac:dyDescent="0.25">
      <c r="B4" s="70" t="s">
        <v>2</v>
      </c>
      <c r="C4" s="70" t="s">
        <v>1</v>
      </c>
      <c r="D4" s="70" t="s">
        <v>0</v>
      </c>
      <c r="E4" s="70" t="s">
        <v>3</v>
      </c>
      <c r="F4" s="70" t="s">
        <v>4</v>
      </c>
      <c r="G4" s="71" t="s">
        <v>5</v>
      </c>
    </row>
    <row r="5" spans="1:7" x14ac:dyDescent="0.25">
      <c r="B5" s="70"/>
      <c r="C5" s="70"/>
      <c r="D5" s="70"/>
      <c r="E5" s="70"/>
      <c r="F5" s="70"/>
      <c r="G5" s="85"/>
    </row>
    <row r="6" spans="1:7" ht="14.4" x14ac:dyDescent="0.25">
      <c r="A6" s="32" t="s">
        <v>60</v>
      </c>
    </row>
    <row r="7" spans="1:7" ht="14.4" x14ac:dyDescent="0.25">
      <c r="A7" s="72" t="s">
        <v>97</v>
      </c>
      <c r="B7" s="3">
        <f>利润表预测!C6/利润表预测!$C$9</f>
        <v>0.99905871218272235</v>
      </c>
      <c r="C7" s="3">
        <f>利润表预测!D6/利润表预测!$D$9</f>
        <v>0.99905881457856749</v>
      </c>
      <c r="D7" s="3">
        <f>利润表预测!E6/利润表预测!$E$9</f>
        <v>0.99907528778716181</v>
      </c>
      <c r="E7" s="3">
        <f>利润表预测!H6/利润表预测!$H$9</f>
        <v>0.99908667592277123</v>
      </c>
      <c r="F7" s="3">
        <f>利润表预测!I6/利润表预测!$I$9</f>
        <v>0.99878194724004465</v>
      </c>
      <c r="G7" s="3">
        <f>利润表预测!J6/利润表预测!$J$9</f>
        <v>0.99909898663681407</v>
      </c>
    </row>
    <row r="8" spans="1:7" ht="14.4" x14ac:dyDescent="0.25">
      <c r="A8" s="72" t="s">
        <v>61</v>
      </c>
      <c r="B8" s="4">
        <f>利润表预测!C7/利润表预测!$C$9</f>
        <v>9.4128781727769784E-4</v>
      </c>
      <c r="C8" s="4">
        <f>利润表预测!D7/利润表预测!$D$9</f>
        <v>9.4118542143246757E-4</v>
      </c>
      <c r="D8" s="4">
        <f>利润表预测!E7/利润表预测!$E$9</f>
        <v>9.2471221283819418E-4</v>
      </c>
      <c r="E8" s="4">
        <f>利润表预测!H7/利润表预测!$H$9</f>
        <v>9.1332407722872686E-4</v>
      </c>
      <c r="F8" s="4">
        <f>利润表预测!I7/利润表预测!$I$9</f>
        <v>1.2180527599552975E-3</v>
      </c>
      <c r="G8" s="4">
        <f>利润表预测!J7/利润表预测!$J$9</f>
        <v>9.0101336318590267E-4</v>
      </c>
    </row>
    <row r="9" spans="1:7" x14ac:dyDescent="0.25">
      <c r="B9" s="3" t="s">
        <v>6</v>
      </c>
      <c r="C9" s="3" t="s">
        <v>6</v>
      </c>
      <c r="D9" s="3"/>
      <c r="E9" s="3"/>
      <c r="F9" s="3"/>
      <c r="G9" s="3" t="s">
        <v>6</v>
      </c>
    </row>
    <row r="10" spans="1:7" ht="14.4" x14ac:dyDescent="0.25">
      <c r="A10" s="32" t="s">
        <v>62</v>
      </c>
      <c r="B10" s="4">
        <f>利润表预测!C9/利润表预测!$C$9</f>
        <v>1</v>
      </c>
      <c r="C10" s="4">
        <f>利润表预测!D9/利润表预测!$D$9</f>
        <v>1</v>
      </c>
      <c r="D10" s="4">
        <f>利润表预测!E9/利润表预测!$E$9</f>
        <v>1</v>
      </c>
      <c r="E10" s="4">
        <f>利润表预测!H9/利润表预测!$H$9</f>
        <v>1</v>
      </c>
      <c r="F10" s="4">
        <f>利润表预测!I9/利润表预测!$I$9</f>
        <v>1</v>
      </c>
      <c r="G10" s="4">
        <f>利润表预测!J9/利润表预测!$J$9</f>
        <v>1</v>
      </c>
    </row>
    <row r="11" spans="1:7" x14ac:dyDescent="0.25">
      <c r="B11" s="3" t="s">
        <v>6</v>
      </c>
      <c r="C11" s="3" t="s">
        <v>6</v>
      </c>
      <c r="D11" s="3"/>
      <c r="E11" s="3"/>
      <c r="F11" s="3"/>
      <c r="G11" s="3" t="s">
        <v>6</v>
      </c>
    </row>
    <row r="12" spans="1:7" ht="14.4" x14ac:dyDescent="0.25">
      <c r="A12" s="32" t="s">
        <v>63</v>
      </c>
      <c r="B12" s="3"/>
      <c r="C12" s="3"/>
      <c r="D12" s="3"/>
      <c r="E12" s="3"/>
      <c r="F12" s="3"/>
      <c r="G12" s="3"/>
    </row>
    <row r="13" spans="1:7" ht="14.4" x14ac:dyDescent="0.25">
      <c r="A13" s="81" t="s">
        <v>98</v>
      </c>
      <c r="B13" s="3">
        <f>利润表预测!C12/利润表预测!$C$9</f>
        <v>0.61381814153118874</v>
      </c>
      <c r="C13" s="3">
        <f>利润表预测!D12/利润表预测!$D$9</f>
        <v>0.60773419844503518</v>
      </c>
      <c r="D13" s="3">
        <f>利润表预测!E12/利润表预测!$E$9</f>
        <v>0.59124336442329861</v>
      </c>
      <c r="E13" s="3">
        <f>利润表预测!H12/利润表预测!$H$9</f>
        <v>0.5782368898444723</v>
      </c>
      <c r="F13" s="3">
        <f>利润表预测!I12/利润表预测!$I$9</f>
        <v>0.7108261544348794</v>
      </c>
      <c r="G13" s="3">
        <f>利润表预测!J12/利润表预测!$J$9</f>
        <v>0.63432649502781568</v>
      </c>
    </row>
    <row r="14" spans="1:7" ht="14.4" x14ac:dyDescent="0.25">
      <c r="A14" s="81" t="s">
        <v>99</v>
      </c>
      <c r="B14" s="3">
        <f>利润表预测!C13/利润表预测!$C$9</f>
        <v>9.8210902644990217E-2</v>
      </c>
      <c r="C14" s="3">
        <f>利润表预测!D13/利润表预测!$D$9</f>
        <v>9.7237471751205631E-2</v>
      </c>
      <c r="D14" s="3">
        <f>利润表预测!E13/利润表预测!$E$9</f>
        <v>9.4598938307727781E-2</v>
      </c>
      <c r="E14" s="3">
        <f>利润表预测!H13/利润表预测!$H$9</f>
        <v>8.6735533476670845E-2</v>
      </c>
      <c r="F14" s="3">
        <f>利润表预测!I13/利润表预测!$I$9</f>
        <v>9.5964286693078105E-2</v>
      </c>
      <c r="G14" s="3">
        <f>利润表预测!J13/利润表预测!$J$9</f>
        <v>5.8640365801358264E-2</v>
      </c>
    </row>
    <row r="15" spans="1:7" ht="14.4" x14ac:dyDescent="0.25">
      <c r="A15" s="81" t="s">
        <v>40</v>
      </c>
      <c r="B15" s="3">
        <f>利润表预测!C14/利润表预测!$C$9</f>
        <v>4.5422542473307972E-2</v>
      </c>
      <c r="C15" s="3">
        <f>利润表预测!D14/利润表预测!$D$9</f>
        <v>4.4972330684932602E-2</v>
      </c>
      <c r="D15" s="3">
        <f>利润表预测!E14/利润表预测!$E$9</f>
        <v>4.3752008967324098E-2</v>
      </c>
      <c r="E15" s="3">
        <f>利润表预测!H14/利润表预测!$H$9</f>
        <v>4.3536201638470773E-2</v>
      </c>
      <c r="F15" s="3">
        <f>利润表预测!I14/利润表预测!$I$9</f>
        <v>5.4098798289447907E-2</v>
      </c>
      <c r="G15" s="3">
        <f>利润表预测!J14/利润表预测!$J$9</f>
        <v>5.040439895865003E-2</v>
      </c>
    </row>
    <row r="16" spans="1:7" ht="14.4" x14ac:dyDescent="0.25">
      <c r="A16" s="81" t="s">
        <v>41</v>
      </c>
      <c r="B16" s="3">
        <f>利润表预测!C15/利润表预测!$C$9</f>
        <v>5.4507175229949023E-2</v>
      </c>
      <c r="C16" s="3">
        <f>利润表预测!D15/利润表预测!$D$9</f>
        <v>5.3703666584686865E-2</v>
      </c>
      <c r="D16" s="3">
        <f>利润表预测!E15/利润表预测!$E$9</f>
        <v>5.19915599600205E-2</v>
      </c>
      <c r="E16" s="3">
        <f>利润表预测!H15/利润表预测!$H$9</f>
        <v>5.0599784814323659E-2</v>
      </c>
      <c r="F16" s="3">
        <f>利润表预测!I15/利润表预测!$I$9</f>
        <v>6.7601928177519005E-2</v>
      </c>
      <c r="G16" s="3">
        <f>利润表预测!J15/利润表预测!$J$9</f>
        <v>4.8322504394327746E-2</v>
      </c>
    </row>
    <row r="17" spans="1:8" ht="14.4" x14ac:dyDescent="0.25">
      <c r="A17" s="81" t="s">
        <v>100</v>
      </c>
      <c r="B17" s="3">
        <f>利润表预测!C16/利润表预测!$C$9</f>
        <v>1.1920323363094176E-2</v>
      </c>
      <c r="C17" s="3">
        <f>利润表预测!D16/利润表预测!$D$9</f>
        <v>9.6305735234587832E-3</v>
      </c>
      <c r="D17" s="3">
        <f>利润表预测!E16/利润表预测!$E$9</f>
        <v>7.645306727872358E-3</v>
      </c>
      <c r="E17" s="3">
        <f>利润表预测!H16/利润表预测!$H$9</f>
        <v>6.1013310230583337E-3</v>
      </c>
      <c r="F17" s="3">
        <f>利润表预测!I16/利润表预测!$I$9</f>
        <v>5.6730807294917982E-3</v>
      </c>
      <c r="G17" s="3">
        <f>利润表预测!J16/利润表预测!$J$9</f>
        <v>6.571860597628573E-3</v>
      </c>
    </row>
    <row r="18" spans="1:8" ht="14.4" x14ac:dyDescent="0.25">
      <c r="A18" s="81" t="s">
        <v>43</v>
      </c>
      <c r="B18" s="3">
        <f>利润表预测!C17/利润表预测!$C$9</f>
        <v>3.297170724286233E-2</v>
      </c>
      <c r="C18" s="3">
        <f>利润表预测!D17/利润表预测!$D$9</f>
        <v>3.2971710622209098E-2</v>
      </c>
      <c r="D18" s="3">
        <f>利润表预测!E17/利润表预测!$E$9</f>
        <v>3.2972254283762222E-2</v>
      </c>
      <c r="E18" s="3">
        <f>利润表预测!H17/利润表预测!$H$9</f>
        <v>3.297263012380923E-2</v>
      </c>
      <c r="F18" s="3">
        <f>利润表预测!I17/利润表预测!$I$9</f>
        <v>4.8607410429982775E-2</v>
      </c>
      <c r="G18" s="3">
        <f>利润表预测!J17/利润表预测!$J$9</f>
        <v>2.8598868850709638E-2</v>
      </c>
    </row>
    <row r="19" spans="1:8" ht="14.4" x14ac:dyDescent="0.25">
      <c r="A19" s="81" t="s">
        <v>101</v>
      </c>
      <c r="B19" s="3">
        <f>利润表预测!C18/利润表预测!$C$9</f>
        <v>1.34270500239608E-2</v>
      </c>
      <c r="C19" s="3">
        <f>利润表预测!D18/利润表预测!$D$9</f>
        <v>1.3293965967570846E-2</v>
      </c>
      <c r="D19" s="3">
        <f>利润表预测!E18/利润表预测!$E$9</f>
        <v>1.2933234932814617E-2</v>
      </c>
      <c r="E19" s="3">
        <f>利润表预测!H18/利润表预测!$H$9</f>
        <v>1.2648723001691769E-2</v>
      </c>
      <c r="F19" s="3">
        <f>利润表预测!I18/利润表预测!$I$9</f>
        <v>1.5358630259069672E-2</v>
      </c>
      <c r="G19" s="3">
        <f>利润表预测!J18/利润表预测!$J$9</f>
        <v>1.0695380972611208E-2</v>
      </c>
    </row>
    <row r="20" spans="1:8" ht="14.4" x14ac:dyDescent="0.25">
      <c r="A20" s="81" t="s">
        <v>102</v>
      </c>
      <c r="B20" s="3">
        <f>利润表预测!C19/利润表预测!$C$9</f>
        <v>0</v>
      </c>
      <c r="C20" s="3">
        <f>利润表预测!D19/利润表预测!$D$9</f>
        <v>0</v>
      </c>
      <c r="D20" s="3">
        <f>利润表预测!E19/利润表预测!$E$9</f>
        <v>0</v>
      </c>
      <c r="E20" s="3">
        <f>利润表预测!H19/利润表预测!$H$9</f>
        <v>5.0803651795847929E-4</v>
      </c>
      <c r="F20" s="3">
        <f>利润表预测!I19/利润表预测!$I$9</f>
        <v>1.5834685879418868E-3</v>
      </c>
      <c r="G20" s="3">
        <f>利润表预测!J19/利润表预测!$J$9</f>
        <v>1.8443089177168422E-3</v>
      </c>
    </row>
    <row r="21" spans="1:8" ht="14.4" x14ac:dyDescent="0.25">
      <c r="A21" s="81" t="s">
        <v>103</v>
      </c>
      <c r="B21" s="3">
        <f>利润表预测!C20/利润表预测!$C$9</f>
        <v>1.277435221478883E-2</v>
      </c>
      <c r="C21" s="3">
        <f>利润表预测!D20/利润表预测!$D$9</f>
        <v>1.2647737462667974E-2</v>
      </c>
      <c r="D21" s="3">
        <f>利润表预测!E20/利润表预测!$E$9</f>
        <v>1.2304541802820276E-2</v>
      </c>
      <c r="E21" s="3">
        <f>利润表预测!H20/利润表预测!$H$9</f>
        <v>1.2033860185414573E-2</v>
      </c>
      <c r="F21" s="3">
        <f>利润表预测!I20/利润表预测!$I$9</f>
        <v>1.2329739062647499E-2</v>
      </c>
      <c r="G21" s="3">
        <f>利润表预测!J20/利润表预测!$J$9</f>
        <v>9.8386632384534385E-3</v>
      </c>
    </row>
    <row r="22" spans="1:8" ht="14.4" x14ac:dyDescent="0.25">
      <c r="A22" s="81" t="s">
        <v>104</v>
      </c>
      <c r="B22" s="3">
        <f>利润表预测!C21/利润表预测!$C$9</f>
        <v>1.2050671354752003E-2</v>
      </c>
      <c r="C22" s="3">
        <f>利润表预测!D21/利润表预测!$D$9</f>
        <v>1.1931229465189461E-2</v>
      </c>
      <c r="D22" s="3">
        <f>利润表预测!E21/利润表预测!$E$9</f>
        <v>1.1607476210412757E-2</v>
      </c>
      <c r="E22" s="3">
        <f>利润表预测!H21/利润表预测!$H$9</f>
        <v>1.1352128999197415E-2</v>
      </c>
      <c r="F22" s="3">
        <f>利润表预测!I21/利润表预测!$I$9</f>
        <v>1.0721909419506506E-2</v>
      </c>
      <c r="G22" s="3">
        <f>利润表预测!J21/利润表预测!$J$9</f>
        <v>9.0252344144822541E-3</v>
      </c>
    </row>
    <row r="23" spans="1:8" ht="14.4" x14ac:dyDescent="0.25">
      <c r="A23" s="81" t="s">
        <v>86</v>
      </c>
      <c r="B23" s="3">
        <f>利润表预测!C22/利润表预测!$C$9</f>
        <v>1.1009298059746856E-2</v>
      </c>
      <c r="C23" s="3">
        <f>利润表预测!D22/利润表预测!$D$9</f>
        <v>1.0900177885085811E-2</v>
      </c>
      <c r="D23" s="3">
        <f>利润表预测!E22/利润表预测!$E$9</f>
        <v>1.0604402158180407E-2</v>
      </c>
      <c r="E23" s="3">
        <f>利润表预测!H22/利润表预测!$H$9</f>
        <v>1.0371121084102632E-2</v>
      </c>
      <c r="F23" s="3">
        <f>利润表预测!I22/利润表预测!$I$9</f>
        <v>1.4548625173699399E-2</v>
      </c>
      <c r="G23" s="3">
        <f>利润表预测!J22/利润表预测!$J$9</f>
        <v>7.3289131664730413E-3</v>
      </c>
    </row>
    <row r="24" spans="1:8" ht="14.4" x14ac:dyDescent="0.25">
      <c r="A24" s="81" t="s">
        <v>87</v>
      </c>
      <c r="B24" s="3">
        <f>利润表预测!C23/利润表预测!$C$9</f>
        <v>1.0236275322889333E-2</v>
      </c>
      <c r="C24" s="3">
        <f>利润表预测!D23/利润表预测!$D$9</f>
        <v>1.0134817069597398E-2</v>
      </c>
      <c r="D24" s="3">
        <f>利润表预测!E23/利润表预测!$E$9</f>
        <v>9.8598093662905575E-3</v>
      </c>
      <c r="E24" s="3">
        <f>利润表预测!H23/利润表预测!$H$9</f>
        <v>9.6429082260979411E-3</v>
      </c>
      <c r="F24" s="3">
        <f>利润表预测!I23/利润表预测!$I$9</f>
        <v>1.4048208498151098E-2</v>
      </c>
      <c r="G24" s="3">
        <f>利润表预测!J23/利润表预测!$J$9</f>
        <v>8.7252321997008039E-3</v>
      </c>
    </row>
    <row r="25" spans="1:8" ht="14.4" x14ac:dyDescent="0.25">
      <c r="A25" s="81" t="s">
        <v>105</v>
      </c>
      <c r="B25" s="3">
        <f>利润表预测!C24/利润表预测!$C$9</f>
        <v>9.5602204204113111E-3</v>
      </c>
      <c r="C25" s="3">
        <f>利润表预测!D24/利润表预测!$D$9</f>
        <v>9.6547722380058328E-3</v>
      </c>
      <c r="D25" s="3">
        <f>利润表预测!E24/利润表预测!$E$9</f>
        <v>9.5806463352754914E-3</v>
      </c>
      <c r="E25" s="3">
        <f>利润表预测!H24/利润表预测!$H$9</f>
        <v>9.5572840938577489E-3</v>
      </c>
      <c r="F25" s="3">
        <f>利润表预测!I24/利润表预测!$I$9</f>
        <v>5.0498437339813376E-3</v>
      </c>
      <c r="G25" s="3">
        <f>利润表预测!J24/利润表预测!$J$9</f>
        <v>3.4731800033423067E-3</v>
      </c>
    </row>
    <row r="26" spans="1:8" ht="14.4" x14ac:dyDescent="0.25">
      <c r="A26" s="81" t="s">
        <v>90</v>
      </c>
      <c r="B26" s="5">
        <f>利润表预测!C25/利润表预测!$C$9</f>
        <v>6.3391113422440609E-2</v>
      </c>
      <c r="C26" s="4">
        <f>利润表预测!D25/利润表预测!$D$9</f>
        <v>5.7427771523537764E-2</v>
      </c>
      <c r="D26" s="4">
        <f>利润表预测!E25/利润表预测!$E$9</f>
        <v>5.0447171215232178E-2</v>
      </c>
      <c r="E26" s="4">
        <f>利润表预测!H25/利润表预测!$H$9</f>
        <v>4.3800413246526226E-2</v>
      </c>
      <c r="F26" s="4">
        <f>利润表预测!I25/利润表预测!$I$9</f>
        <v>6.0480379707647039E-2</v>
      </c>
      <c r="G26" s="4">
        <f>利润表预测!J25/利润表预测!$J$9</f>
        <v>3.7691553427575637E-2</v>
      </c>
    </row>
    <row r="27" spans="1:8" ht="14.4" x14ac:dyDescent="0.25">
      <c r="A27" s="32" t="s">
        <v>64</v>
      </c>
      <c r="B27" s="6">
        <f>利润表预测!C26/利润表预测!$C$9</f>
        <v>0.98929977330438235</v>
      </c>
      <c r="C27" s="3">
        <f>利润表预测!D26/利润表预测!$D$9</f>
        <v>0.97224042322318316</v>
      </c>
      <c r="D27" s="3">
        <f>利润表预测!E26/利润表预测!$E$9</f>
        <v>0.93954071469103184</v>
      </c>
      <c r="E27" s="3">
        <f>利润表预测!H26/利润表预测!$H$9</f>
        <v>0.9080968462756519</v>
      </c>
      <c r="F27" s="3">
        <f>利润表预测!I26/利润表预测!$I$9</f>
        <v>1.1168924631970434</v>
      </c>
      <c r="G27" s="3">
        <f>利润表预测!J26/利润表预测!$J$9</f>
        <v>0.91548695997084539</v>
      </c>
      <c r="H27" s="7"/>
    </row>
    <row r="28" spans="1:8" x14ac:dyDescent="0.25">
      <c r="A28" s="32"/>
      <c r="B28" s="3" t="s">
        <v>6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</row>
    <row r="29" spans="1:8" ht="14.4" x14ac:dyDescent="0.25">
      <c r="A29" s="32" t="s">
        <v>106</v>
      </c>
      <c r="B29" s="8">
        <f>利润表预测!C28/利润表预测!$C$9</f>
        <v>1.0700226695617708E-2</v>
      </c>
      <c r="C29" s="8">
        <f>利润表预测!D28/利润表预测!$D$9</f>
        <v>2.7759576776816872E-2</v>
      </c>
      <c r="D29" s="8">
        <f>利润表预测!E28/利润表预测!$E$9</f>
        <v>6.0459285308968144E-2</v>
      </c>
      <c r="E29" s="8">
        <f>利润表预测!H28/利润表预测!$H$9</f>
        <v>9.1903153724348138E-2</v>
      </c>
      <c r="F29" s="8">
        <f>利润表预测!I28/利润表预测!$I$9</f>
        <v>-0.11689246319704338</v>
      </c>
      <c r="G29" s="8">
        <f>利润表预测!J28/利润表预测!$J$9</f>
        <v>8.4513040029154579E-2</v>
      </c>
    </row>
  </sheetData>
  <mergeCells count="3">
    <mergeCell ref="A1:G1"/>
    <mergeCell ref="A2:G2"/>
    <mergeCell ref="A3:G3"/>
  </mergeCells>
  <phoneticPr fontId="5" type="noConversion"/>
  <pageMargins left="0.7" right="0.7" top="0.75" bottom="0.75" header="0.3" footer="0.3"/>
  <pageSetup orientation="landscape" verticalDpi="597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9041DAC91E047993B5D060D23BA1E" ma:contentTypeVersion="12" ma:contentTypeDescription="Create a new document." ma:contentTypeScope="" ma:versionID="781e49b566c45b09572ec8f9b8a66cdf">
  <xsd:schema xmlns:xsd="http://www.w3.org/2001/XMLSchema" xmlns:xs="http://www.w3.org/2001/XMLSchema" xmlns:p="http://schemas.microsoft.com/office/2006/metadata/properties" xmlns:ns3="1dbdb059-428a-44c5-b926-36e7470cd1e4" xmlns:ns4="6d4ff4ed-d806-4da4-ad50-829ac4bab8e4" targetNamespace="http://schemas.microsoft.com/office/2006/metadata/properties" ma:root="true" ma:fieldsID="db7dbefa6096e0408695f73740766cd3" ns3:_="" ns4:_="">
    <xsd:import namespace="1dbdb059-428a-44c5-b926-36e7470cd1e4"/>
    <xsd:import namespace="6d4ff4ed-d806-4da4-ad50-829ac4bab8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db059-428a-44c5-b926-36e7470cd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ff4ed-d806-4da4-ad50-829ac4bab8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C1D9BB-31F1-4BAB-A0E7-53B8704636BA}">
  <ds:schemaRefs/>
</ds:datastoreItem>
</file>

<file path=customXml/itemProps2.xml><?xml version="1.0" encoding="utf-8"?>
<ds:datastoreItem xmlns:ds="http://schemas.openxmlformats.org/officeDocument/2006/customXml" ds:itemID="{063A0A30-CCA4-41A4-B13E-9A8D5E6B5464}">
  <ds:schemaRefs/>
</ds:datastoreItem>
</file>

<file path=customXml/itemProps3.xml><?xml version="1.0" encoding="utf-8"?>
<ds:datastoreItem xmlns:ds="http://schemas.openxmlformats.org/officeDocument/2006/customXml" ds:itemID="{9AD8A6E9-F1F1-4D6B-8199-4D44F12838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假设</vt:lpstr>
      <vt:lpstr>收入预测</vt:lpstr>
      <vt:lpstr>利润表预测</vt:lpstr>
      <vt:lpstr>财务分析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MicheleMcGowan</dc:creator>
  <cp:lastModifiedBy>柚子</cp:lastModifiedBy>
  <cp:lastPrinted>2019-10-24T21:56:00Z</cp:lastPrinted>
  <dcterms:created xsi:type="dcterms:W3CDTF">2017-01-14T16:37:00Z</dcterms:created>
  <dcterms:modified xsi:type="dcterms:W3CDTF">2022-07-08T06:49:45Z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0x0101000369041DAC91E047993B5D060D23BA1E</vt:lpwstr>
  </property>
  <property fmtid="{D5CDD505-2E9C-101B-9397-08002B2CF9AE}" pid="3" name="KSOProductBuildVer">
    <vt:lpwstr>2052-11.1.0.9929</vt:lpwstr>
  </property>
</Properties>
</file>